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816"/>
  <workbookPr autoCompressPictures="0"/>
  <bookViews>
    <workbookView xWindow="2660" yWindow="2500" windowWidth="26980" windowHeight="18040" tabRatio="542"/>
  </bookViews>
  <sheets>
    <sheet name="Your Program Info" sheetId="1" r:id="rId1"/>
    <sheet name="Single Kit Order List" sheetId="2" r:id="rId2"/>
    <sheet name="Bulk Order List" sheetId="3" r:id="rId3"/>
    <sheet name="Kit Inventory and Packing List" sheetId="4" r:id="rId4"/>
    <sheet name="Calculations" sheetId="5" r:id="rId5"/>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2" i="5" l="1"/>
  <c r="B2" i="5"/>
  <c r="D2" i="5"/>
  <c r="H5" i="5"/>
  <c r="E5" i="2"/>
  <c r="J5" i="2"/>
  <c r="K5" i="2"/>
  <c r="H6" i="5"/>
  <c r="E6" i="2"/>
  <c r="J6" i="2"/>
  <c r="K6" i="2"/>
  <c r="H7" i="5"/>
  <c r="E7" i="2"/>
  <c r="J7" i="2"/>
  <c r="K7" i="2"/>
  <c r="H8" i="5"/>
  <c r="E8" i="2"/>
  <c r="J8" i="2"/>
  <c r="K8" i="2"/>
  <c r="H9" i="5"/>
  <c r="E9" i="2"/>
  <c r="J9" i="2"/>
  <c r="K9" i="2"/>
  <c r="H10" i="5"/>
  <c r="E10" i="2"/>
  <c r="J10" i="2"/>
  <c r="K10" i="2"/>
  <c r="H11" i="5"/>
  <c r="E11" i="2"/>
  <c r="J11" i="2"/>
  <c r="K11" i="2"/>
  <c r="H12" i="5"/>
  <c r="E12" i="2"/>
  <c r="J12" i="2"/>
  <c r="K12" i="2"/>
  <c r="H13" i="5"/>
  <c r="E13" i="2"/>
  <c r="J13" i="2"/>
  <c r="K13" i="2"/>
  <c r="H14" i="5"/>
  <c r="E14" i="2"/>
  <c r="J14" i="2"/>
  <c r="K14" i="2"/>
  <c r="H15" i="5"/>
  <c r="E15" i="2"/>
  <c r="J15" i="2"/>
  <c r="K15" i="2"/>
  <c r="H16" i="5"/>
  <c r="E16" i="2"/>
  <c r="J16" i="2"/>
  <c r="K16" i="2"/>
  <c r="H17" i="5"/>
  <c r="E17" i="2"/>
  <c r="J17" i="2"/>
  <c r="K17" i="2"/>
  <c r="H18" i="5"/>
  <c r="E18" i="2"/>
  <c r="J18" i="2"/>
  <c r="K18" i="2"/>
  <c r="H20" i="5"/>
  <c r="E20" i="2"/>
  <c r="J20" i="2"/>
  <c r="K20" i="2"/>
  <c r="H21" i="5"/>
  <c r="E21" i="2"/>
  <c r="J21" i="2"/>
  <c r="K21" i="2"/>
  <c r="H22" i="5"/>
  <c r="E22" i="2"/>
  <c r="J22" i="2"/>
  <c r="K22" i="2"/>
  <c r="H23" i="5"/>
  <c r="E23" i="2"/>
  <c r="J23" i="2"/>
  <c r="K23" i="2"/>
  <c r="H24" i="5"/>
  <c r="E24" i="2"/>
  <c r="J24" i="2"/>
  <c r="K24" i="2"/>
  <c r="H25" i="5"/>
  <c r="E25" i="2"/>
  <c r="J25" i="2"/>
  <c r="K25" i="2"/>
  <c r="H26" i="5"/>
  <c r="E26" i="2"/>
  <c r="J26" i="2"/>
  <c r="K26" i="2"/>
  <c r="H27" i="5"/>
  <c r="E27" i="2"/>
  <c r="J27" i="2"/>
  <c r="K27" i="2"/>
  <c r="H28" i="5"/>
  <c r="E28" i="2"/>
  <c r="J28" i="2"/>
  <c r="K28" i="2"/>
  <c r="H29" i="5"/>
  <c r="E29" i="2"/>
  <c r="J29" i="2"/>
  <c r="K29" i="2"/>
  <c r="H30" i="5"/>
  <c r="E30" i="2"/>
  <c r="J30" i="2"/>
  <c r="K30" i="2"/>
  <c r="H31" i="5"/>
  <c r="E31" i="2"/>
  <c r="J31" i="2"/>
  <c r="K31" i="2"/>
  <c r="H32" i="5"/>
  <c r="E32" i="2"/>
  <c r="J32" i="2"/>
  <c r="K32" i="2"/>
  <c r="H35" i="5"/>
  <c r="E35" i="2"/>
  <c r="J35" i="2"/>
  <c r="K35" i="2"/>
  <c r="H36" i="5"/>
  <c r="E36" i="2"/>
  <c r="J36" i="2"/>
  <c r="K36" i="2"/>
  <c r="E2" i="2"/>
  <c r="A5" i="2"/>
  <c r="B5" i="2"/>
  <c r="C5" i="2"/>
  <c r="D5" i="2"/>
  <c r="F5" i="2"/>
  <c r="G5" i="2"/>
  <c r="H5" i="2"/>
  <c r="I5" i="2"/>
  <c r="L5" i="2"/>
  <c r="A6" i="2"/>
  <c r="B6" i="2"/>
  <c r="C6" i="2"/>
  <c r="D6" i="2"/>
  <c r="F6" i="2"/>
  <c r="G6" i="2"/>
  <c r="H6" i="2"/>
  <c r="I6" i="2"/>
  <c r="L6" i="2"/>
  <c r="A7" i="2"/>
  <c r="B7" i="2"/>
  <c r="C7" i="2"/>
  <c r="D7" i="2"/>
  <c r="F7" i="2"/>
  <c r="G7" i="2"/>
  <c r="H7" i="2"/>
  <c r="I7" i="2"/>
  <c r="L7" i="2"/>
  <c r="A8" i="2"/>
  <c r="B8" i="2"/>
  <c r="C8" i="2"/>
  <c r="D8" i="2"/>
  <c r="F8" i="2"/>
  <c r="G8" i="2"/>
  <c r="H8" i="2"/>
  <c r="I8" i="2"/>
  <c r="L8" i="2"/>
  <c r="A9" i="2"/>
  <c r="B9" i="2"/>
  <c r="C9" i="2"/>
  <c r="D9" i="2"/>
  <c r="F9" i="2"/>
  <c r="G9" i="2"/>
  <c r="H9" i="2"/>
  <c r="I9" i="2"/>
  <c r="L9" i="2"/>
  <c r="A10" i="2"/>
  <c r="B10" i="2"/>
  <c r="C10" i="2"/>
  <c r="D10" i="2"/>
  <c r="F10" i="2"/>
  <c r="G10" i="2"/>
  <c r="H10" i="2"/>
  <c r="I10" i="2"/>
  <c r="L10" i="2"/>
  <c r="A11" i="2"/>
  <c r="B11" i="2"/>
  <c r="C11" i="2"/>
  <c r="D11" i="2"/>
  <c r="F11" i="2"/>
  <c r="G11" i="2"/>
  <c r="H11" i="2"/>
  <c r="I11" i="2"/>
  <c r="L11" i="2"/>
  <c r="A12" i="2"/>
  <c r="B12" i="2"/>
  <c r="C12" i="2"/>
  <c r="D12" i="2"/>
  <c r="F12" i="2"/>
  <c r="G12" i="2"/>
  <c r="H12" i="2"/>
  <c r="I12" i="2"/>
  <c r="L12" i="2"/>
  <c r="A13" i="2"/>
  <c r="B13" i="2"/>
  <c r="C13" i="2"/>
  <c r="D13" i="2"/>
  <c r="F13" i="2"/>
  <c r="G13" i="2"/>
  <c r="H13" i="2"/>
  <c r="I13" i="2"/>
  <c r="L13" i="2"/>
  <c r="A14" i="2"/>
  <c r="B14" i="2"/>
  <c r="C14" i="2"/>
  <c r="D14" i="2"/>
  <c r="F14" i="2"/>
  <c r="G14" i="2"/>
  <c r="H14" i="2"/>
  <c r="I14" i="2"/>
  <c r="L14" i="2"/>
  <c r="A15" i="2"/>
  <c r="B15" i="2"/>
  <c r="C15" i="2"/>
  <c r="D15" i="2"/>
  <c r="F15" i="2"/>
  <c r="G15" i="2"/>
  <c r="H15" i="2"/>
  <c r="I15" i="2"/>
  <c r="L15" i="2"/>
  <c r="A16" i="2"/>
  <c r="B16" i="2"/>
  <c r="C16" i="2"/>
  <c r="D16" i="2"/>
  <c r="F16" i="2"/>
  <c r="G16" i="2"/>
  <c r="H16" i="2"/>
  <c r="I16" i="2"/>
  <c r="L16" i="2"/>
  <c r="A17" i="2"/>
  <c r="B17" i="2"/>
  <c r="C17" i="2"/>
  <c r="D17" i="2"/>
  <c r="F17" i="2"/>
  <c r="G17" i="2"/>
  <c r="H17" i="2"/>
  <c r="I17" i="2"/>
  <c r="L17" i="2"/>
  <c r="A18" i="2"/>
  <c r="B18" i="2"/>
  <c r="C18" i="2"/>
  <c r="D18" i="2"/>
  <c r="F18" i="2"/>
  <c r="G18" i="2"/>
  <c r="H18" i="2"/>
  <c r="I18" i="2"/>
  <c r="L18" i="2"/>
  <c r="A19" i="2"/>
  <c r="B19" i="2"/>
  <c r="C19" i="2"/>
  <c r="D19" i="2"/>
  <c r="F19" i="2"/>
  <c r="H19" i="5"/>
  <c r="E19" i="2"/>
  <c r="A20" i="2"/>
  <c r="B20" i="2"/>
  <c r="C20" i="2"/>
  <c r="D20" i="2"/>
  <c r="F20" i="2"/>
  <c r="G20" i="2"/>
  <c r="H20" i="2"/>
  <c r="I20" i="2"/>
  <c r="L20" i="2"/>
  <c r="A21" i="2"/>
  <c r="B21" i="2"/>
  <c r="C21" i="2"/>
  <c r="D21" i="2"/>
  <c r="F21" i="2"/>
  <c r="G21" i="2"/>
  <c r="H21" i="2"/>
  <c r="I21" i="2"/>
  <c r="L21" i="2"/>
  <c r="A22" i="2"/>
  <c r="B22" i="2"/>
  <c r="C22" i="2"/>
  <c r="D22" i="2"/>
  <c r="F22" i="2"/>
  <c r="G22" i="2"/>
  <c r="H22" i="2"/>
  <c r="I22" i="2"/>
  <c r="L22" i="2"/>
  <c r="A23" i="2"/>
  <c r="B23" i="2"/>
  <c r="C23" i="2"/>
  <c r="D23" i="2"/>
  <c r="F23" i="2"/>
  <c r="G23" i="2"/>
  <c r="H23" i="2"/>
  <c r="I23" i="2"/>
  <c r="L23" i="2"/>
  <c r="A24" i="2"/>
  <c r="B24" i="2"/>
  <c r="C24" i="2"/>
  <c r="D24" i="2"/>
  <c r="F24" i="2"/>
  <c r="G24" i="2"/>
  <c r="H24" i="2"/>
  <c r="I24" i="2"/>
  <c r="L24" i="2"/>
  <c r="A25" i="2"/>
  <c r="B25" i="2"/>
  <c r="C25" i="2"/>
  <c r="D25" i="2"/>
  <c r="F25" i="2"/>
  <c r="G25" i="2"/>
  <c r="H25" i="2"/>
  <c r="I25" i="2"/>
  <c r="L25" i="2"/>
  <c r="A26" i="2"/>
  <c r="B26" i="2"/>
  <c r="C26" i="2"/>
  <c r="D26" i="2"/>
  <c r="F26" i="2"/>
  <c r="G26" i="2"/>
  <c r="H26" i="2"/>
  <c r="I26" i="2"/>
  <c r="L26" i="2"/>
  <c r="A27" i="2"/>
  <c r="B27" i="2"/>
  <c r="C27" i="2"/>
  <c r="D27" i="2"/>
  <c r="F27" i="2"/>
  <c r="G27" i="2"/>
  <c r="H27" i="2"/>
  <c r="I27" i="2"/>
  <c r="L27" i="2"/>
  <c r="A28" i="2"/>
  <c r="B28" i="2"/>
  <c r="C28" i="2"/>
  <c r="D28" i="2"/>
  <c r="F28" i="2"/>
  <c r="G28" i="2"/>
  <c r="H28" i="2"/>
  <c r="I28" i="2"/>
  <c r="L28" i="2"/>
  <c r="A29" i="2"/>
  <c r="B29" i="2"/>
  <c r="C29" i="2"/>
  <c r="D29" i="2"/>
  <c r="F29" i="2"/>
  <c r="G29" i="2"/>
  <c r="H29" i="2"/>
  <c r="I29" i="2"/>
  <c r="L29" i="2"/>
  <c r="A30" i="2"/>
  <c r="B30" i="2"/>
  <c r="C30" i="2"/>
  <c r="D30" i="2"/>
  <c r="F30" i="2"/>
  <c r="G30" i="2"/>
  <c r="H30" i="2"/>
  <c r="I30" i="2"/>
  <c r="L30" i="2"/>
  <c r="A31" i="2"/>
  <c r="B31" i="2"/>
  <c r="C31" i="2"/>
  <c r="D31" i="2"/>
  <c r="F31" i="2"/>
  <c r="G31" i="2"/>
  <c r="H31" i="2"/>
  <c r="I31" i="2"/>
  <c r="L31" i="2"/>
  <c r="A32" i="2"/>
  <c r="B32" i="2"/>
  <c r="C32" i="2"/>
  <c r="D32" i="2"/>
  <c r="F32" i="2"/>
  <c r="G32" i="2"/>
  <c r="H32" i="2"/>
  <c r="I32" i="2"/>
  <c r="L32" i="2"/>
  <c r="A33" i="2"/>
  <c r="B33" i="2"/>
  <c r="C33" i="2"/>
  <c r="D33" i="2"/>
  <c r="F33" i="2"/>
  <c r="H33" i="5"/>
  <c r="E33" i="2"/>
  <c r="A34" i="2"/>
  <c r="B34" i="2"/>
  <c r="C34" i="2"/>
  <c r="D34" i="2"/>
  <c r="F34" i="2"/>
  <c r="H34" i="5"/>
  <c r="E34" i="2"/>
  <c r="A35" i="2"/>
  <c r="B35" i="2"/>
  <c r="C35" i="2"/>
  <c r="D35" i="2"/>
  <c r="F35" i="2"/>
  <c r="G35" i="2"/>
  <c r="H35" i="2"/>
  <c r="I35" i="2"/>
  <c r="L35" i="2"/>
  <c r="A36" i="2"/>
  <c r="B36" i="2"/>
  <c r="C36" i="2"/>
  <c r="D36" i="2"/>
  <c r="F36" i="2"/>
  <c r="G36" i="2"/>
  <c r="H36" i="2"/>
  <c r="I36" i="2"/>
  <c r="L36" i="2"/>
  <c r="A5" i="3"/>
  <c r="B5" i="3"/>
  <c r="C5" i="3"/>
  <c r="D5" i="3"/>
  <c r="E5" i="3"/>
  <c r="F5" i="3"/>
  <c r="G5" i="3"/>
  <c r="H5" i="3"/>
  <c r="I5" i="3"/>
  <c r="J5" i="3"/>
  <c r="E2" i="5"/>
  <c r="E2" i="3"/>
  <c r="K5" i="3"/>
  <c r="L5" i="3"/>
  <c r="M5" i="3"/>
  <c r="A6" i="3"/>
  <c r="B6" i="3"/>
  <c r="C6" i="3"/>
  <c r="D6" i="3"/>
  <c r="E6" i="3"/>
  <c r="F6" i="3"/>
  <c r="G6" i="3"/>
  <c r="H6" i="3"/>
  <c r="I6" i="3"/>
  <c r="J6" i="3"/>
  <c r="K6" i="3"/>
  <c r="L6" i="3"/>
  <c r="M6" i="3"/>
  <c r="A7" i="3"/>
  <c r="B7" i="3"/>
  <c r="C7" i="3"/>
  <c r="D7" i="3"/>
  <c r="E7" i="3"/>
  <c r="F7" i="3"/>
  <c r="G7" i="3"/>
  <c r="H7" i="3"/>
  <c r="I7" i="3"/>
  <c r="J7" i="3"/>
  <c r="K7" i="3"/>
  <c r="L7" i="3"/>
  <c r="M7" i="3"/>
  <c r="A8" i="3"/>
  <c r="B8" i="3"/>
  <c r="C8" i="3"/>
  <c r="D8" i="3"/>
  <c r="E8" i="3"/>
  <c r="F8" i="3"/>
  <c r="G8" i="3"/>
  <c r="H8" i="3"/>
  <c r="I8" i="3"/>
  <c r="J8" i="3"/>
  <c r="K8" i="3"/>
  <c r="L8" i="3"/>
  <c r="M8" i="3"/>
  <c r="A9" i="3"/>
  <c r="B9" i="3"/>
  <c r="C9" i="3"/>
  <c r="D9" i="3"/>
  <c r="E9" i="3"/>
  <c r="F9" i="3"/>
  <c r="G9" i="3"/>
  <c r="H9" i="3"/>
  <c r="I9" i="3"/>
  <c r="J9" i="3"/>
  <c r="K9" i="3"/>
  <c r="L9" i="3"/>
  <c r="M9" i="3"/>
  <c r="A10" i="3"/>
  <c r="B10" i="3"/>
  <c r="C10" i="3"/>
  <c r="D10" i="3"/>
  <c r="E10" i="3"/>
  <c r="F10" i="3"/>
  <c r="G10" i="3"/>
  <c r="H10" i="3"/>
  <c r="I10" i="3"/>
  <c r="J10" i="3"/>
  <c r="K10" i="3"/>
  <c r="L10" i="3"/>
  <c r="M10" i="3"/>
  <c r="A11" i="3"/>
  <c r="B11" i="3"/>
  <c r="C11" i="3"/>
  <c r="D11" i="3"/>
  <c r="E11" i="3"/>
  <c r="F11" i="3"/>
  <c r="G11" i="3"/>
  <c r="H11" i="3"/>
  <c r="I11" i="3"/>
  <c r="J11" i="3"/>
  <c r="K11" i="3"/>
  <c r="L11" i="3"/>
  <c r="M11" i="3"/>
  <c r="A12" i="3"/>
  <c r="B12" i="3"/>
  <c r="C12" i="3"/>
  <c r="D12" i="3"/>
  <c r="E12" i="3"/>
  <c r="F12" i="3"/>
  <c r="G12" i="3"/>
  <c r="H12" i="3"/>
  <c r="I12" i="3"/>
  <c r="J12" i="3"/>
  <c r="K12" i="3"/>
  <c r="L12" i="3"/>
  <c r="M12" i="3"/>
  <c r="A13" i="3"/>
  <c r="B13" i="3"/>
  <c r="C13" i="3"/>
  <c r="D13" i="3"/>
  <c r="E13" i="3"/>
  <c r="F13" i="3"/>
  <c r="G13" i="3"/>
  <c r="H13" i="3"/>
  <c r="I13" i="3"/>
  <c r="J13" i="3"/>
  <c r="K13" i="3"/>
  <c r="L13" i="3"/>
  <c r="M13" i="3"/>
  <c r="A14" i="3"/>
  <c r="B14" i="3"/>
  <c r="C14" i="3"/>
  <c r="D14" i="3"/>
  <c r="E14" i="3"/>
  <c r="F14" i="3"/>
  <c r="G14" i="3"/>
  <c r="H14" i="3"/>
  <c r="I14" i="3"/>
  <c r="J14" i="3"/>
  <c r="K14" i="3"/>
  <c r="L14" i="3"/>
  <c r="M14" i="3"/>
  <c r="A15" i="3"/>
  <c r="B15" i="3"/>
  <c r="C15" i="3"/>
  <c r="D15" i="3"/>
  <c r="E15" i="3"/>
  <c r="F15" i="3"/>
  <c r="G15" i="3"/>
  <c r="H15" i="3"/>
  <c r="I15" i="3"/>
  <c r="J15" i="3"/>
  <c r="K15" i="3"/>
  <c r="L15" i="3"/>
  <c r="M15" i="3"/>
  <c r="A16" i="3"/>
  <c r="B16" i="3"/>
  <c r="C16" i="3"/>
  <c r="D16" i="3"/>
  <c r="E16" i="3"/>
  <c r="F16" i="3"/>
  <c r="G16" i="3"/>
  <c r="H16" i="3"/>
  <c r="I16" i="3"/>
  <c r="J16" i="3"/>
  <c r="K16" i="3"/>
  <c r="L16" i="3"/>
  <c r="M16" i="3"/>
  <c r="A17" i="3"/>
  <c r="B17" i="3"/>
  <c r="C17" i="3"/>
  <c r="D17" i="3"/>
  <c r="E17" i="3"/>
  <c r="F17" i="3"/>
  <c r="G17" i="3"/>
  <c r="H17" i="3"/>
  <c r="I17" i="3"/>
  <c r="J17" i="3"/>
  <c r="K17" i="3"/>
  <c r="L17" i="3"/>
  <c r="M17" i="3"/>
  <c r="A18" i="3"/>
  <c r="B18" i="3"/>
  <c r="C18" i="3"/>
  <c r="D18" i="3"/>
  <c r="E18" i="3"/>
  <c r="F18" i="3"/>
  <c r="G18" i="3"/>
  <c r="H18" i="3"/>
  <c r="I18" i="3"/>
  <c r="J18" i="3"/>
  <c r="K18" i="3"/>
  <c r="L18" i="3"/>
  <c r="M18" i="3"/>
  <c r="A19" i="3"/>
  <c r="B19" i="3"/>
  <c r="C19" i="3"/>
  <c r="D19" i="3"/>
  <c r="E19" i="3"/>
  <c r="A20" i="3"/>
  <c r="B20" i="3"/>
  <c r="C20" i="3"/>
  <c r="D20" i="3"/>
  <c r="E20" i="3"/>
  <c r="F20" i="3"/>
  <c r="G20" i="3"/>
  <c r="H20" i="3"/>
  <c r="I20" i="3"/>
  <c r="J20" i="3"/>
  <c r="K20" i="3"/>
  <c r="L20" i="3"/>
  <c r="M20" i="3"/>
  <c r="A21" i="3"/>
  <c r="B21" i="3"/>
  <c r="C21" i="3"/>
  <c r="D21" i="3"/>
  <c r="E21" i="3"/>
  <c r="F21" i="3"/>
  <c r="G21" i="3"/>
  <c r="H21" i="3"/>
  <c r="I21" i="3"/>
  <c r="J21" i="3"/>
  <c r="K21" i="3"/>
  <c r="L21" i="3"/>
  <c r="M21" i="3"/>
  <c r="A22" i="3"/>
  <c r="B22" i="3"/>
  <c r="C22" i="3"/>
  <c r="D22" i="3"/>
  <c r="E22" i="3"/>
  <c r="F22" i="3"/>
  <c r="G22" i="3"/>
  <c r="H22" i="3"/>
  <c r="I22" i="3"/>
  <c r="J22" i="3"/>
  <c r="K22" i="3"/>
  <c r="L22" i="3"/>
  <c r="M22" i="3"/>
  <c r="A23" i="3"/>
  <c r="B23" i="3"/>
  <c r="C23" i="3"/>
  <c r="D23" i="3"/>
  <c r="E23" i="3"/>
  <c r="F23" i="3"/>
  <c r="G23" i="3"/>
  <c r="H23" i="3"/>
  <c r="I23" i="3"/>
  <c r="J23" i="3"/>
  <c r="K23" i="3"/>
  <c r="L23" i="3"/>
  <c r="M23" i="3"/>
  <c r="A24" i="3"/>
  <c r="B24" i="3"/>
  <c r="C24" i="3"/>
  <c r="D24" i="3"/>
  <c r="E24" i="3"/>
  <c r="F24" i="3"/>
  <c r="G24" i="3"/>
  <c r="H24" i="3"/>
  <c r="I24" i="3"/>
  <c r="J24" i="3"/>
  <c r="K24" i="3"/>
  <c r="L24" i="3"/>
  <c r="M24" i="3"/>
  <c r="A25" i="3"/>
  <c r="B25" i="3"/>
  <c r="C25" i="3"/>
  <c r="D25" i="3"/>
  <c r="E25" i="3"/>
  <c r="F25" i="3"/>
  <c r="G25" i="3"/>
  <c r="H25" i="3"/>
  <c r="I25" i="3"/>
  <c r="J25" i="3"/>
  <c r="K25" i="3"/>
  <c r="L25" i="3"/>
  <c r="M25" i="3"/>
  <c r="A26" i="3"/>
  <c r="B26" i="3"/>
  <c r="C26" i="3"/>
  <c r="D26" i="3"/>
  <c r="E26" i="3"/>
  <c r="F26" i="3"/>
  <c r="G26" i="3"/>
  <c r="H26" i="3"/>
  <c r="I26" i="3"/>
  <c r="J26" i="3"/>
  <c r="K26" i="3"/>
  <c r="L26" i="3"/>
  <c r="M26" i="3"/>
  <c r="A27" i="3"/>
  <c r="B27" i="3"/>
  <c r="C27" i="3"/>
  <c r="D27" i="3"/>
  <c r="E27" i="3"/>
  <c r="F27" i="3"/>
  <c r="G27" i="3"/>
  <c r="H27" i="3"/>
  <c r="I27" i="3"/>
  <c r="J27" i="3"/>
  <c r="K27" i="3"/>
  <c r="L27" i="3"/>
  <c r="M27" i="3"/>
  <c r="A28" i="3"/>
  <c r="B28" i="3"/>
  <c r="C28" i="3"/>
  <c r="D28" i="3"/>
  <c r="E28" i="3"/>
  <c r="F28" i="3"/>
  <c r="G28" i="3"/>
  <c r="H28" i="3"/>
  <c r="I28" i="3"/>
  <c r="J28" i="3"/>
  <c r="K28" i="3"/>
  <c r="L28" i="3"/>
  <c r="M28" i="3"/>
  <c r="A29" i="3"/>
  <c r="B29" i="3"/>
  <c r="C29" i="3"/>
  <c r="D29" i="3"/>
  <c r="E29" i="3"/>
  <c r="F29" i="3"/>
  <c r="G29" i="3"/>
  <c r="H29" i="3"/>
  <c r="I29" i="3"/>
  <c r="J29" i="3"/>
  <c r="K29" i="3"/>
  <c r="L29" i="3"/>
  <c r="M29" i="3"/>
  <c r="A30" i="3"/>
  <c r="B30" i="3"/>
  <c r="C30" i="3"/>
  <c r="D30" i="3"/>
  <c r="E30" i="3"/>
  <c r="F30" i="3"/>
  <c r="G30" i="3"/>
  <c r="H30" i="3"/>
  <c r="I30" i="3"/>
  <c r="J30" i="3"/>
  <c r="K30" i="3"/>
  <c r="L30" i="3"/>
  <c r="M30" i="3"/>
  <c r="A31" i="3"/>
  <c r="B31" i="3"/>
  <c r="C31" i="3"/>
  <c r="D31" i="3"/>
  <c r="E31" i="3"/>
  <c r="F31" i="3"/>
  <c r="G31" i="3"/>
  <c r="H31" i="3"/>
  <c r="I31" i="3"/>
  <c r="J31" i="3"/>
  <c r="K31" i="3"/>
  <c r="L31" i="3"/>
  <c r="M31" i="3"/>
  <c r="A32" i="3"/>
  <c r="B32" i="3"/>
  <c r="C32" i="3"/>
  <c r="D32" i="3"/>
  <c r="E32" i="3"/>
  <c r="F32" i="3"/>
  <c r="G32" i="3"/>
  <c r="H32" i="3"/>
  <c r="I32" i="3"/>
  <c r="J32" i="3"/>
  <c r="K32" i="3"/>
  <c r="L32" i="3"/>
  <c r="M32" i="3"/>
  <c r="A33" i="3"/>
  <c r="B33" i="3"/>
  <c r="C33" i="3"/>
  <c r="D33" i="3"/>
  <c r="E33" i="3"/>
  <c r="A34" i="3"/>
  <c r="B34" i="3"/>
  <c r="C34" i="3"/>
  <c r="D34" i="3"/>
  <c r="E34" i="3"/>
  <c r="A35" i="3"/>
  <c r="B35" i="3"/>
  <c r="C35" i="3"/>
  <c r="D35" i="3"/>
  <c r="E35" i="3"/>
  <c r="F35" i="3"/>
  <c r="G35" i="3"/>
  <c r="H35" i="3"/>
  <c r="I35" i="3"/>
  <c r="J35" i="3"/>
  <c r="K35" i="3"/>
  <c r="L35" i="3"/>
  <c r="M35" i="3"/>
  <c r="A36" i="3"/>
  <c r="B36" i="3"/>
  <c r="C36" i="3"/>
  <c r="D36" i="3"/>
  <c r="E36" i="3"/>
  <c r="F36" i="3"/>
  <c r="G36" i="3"/>
  <c r="H36" i="3"/>
  <c r="I36" i="3"/>
  <c r="J36" i="3"/>
  <c r="K36" i="3"/>
  <c r="L36" i="3"/>
  <c r="M36" i="3"/>
  <c r="A5" i="4"/>
  <c r="B5" i="4"/>
  <c r="C5" i="4"/>
  <c r="D5" i="4"/>
  <c r="E5" i="4"/>
  <c r="F5" i="4"/>
  <c r="G5" i="4"/>
  <c r="A6" i="4"/>
  <c r="B6" i="4"/>
  <c r="C6" i="4"/>
  <c r="D6" i="4"/>
  <c r="E6" i="4"/>
  <c r="F6" i="4"/>
  <c r="G6" i="4"/>
  <c r="A7" i="4"/>
  <c r="B7" i="4"/>
  <c r="C7" i="4"/>
  <c r="D7" i="4"/>
  <c r="E7" i="4"/>
  <c r="F7" i="4"/>
  <c r="G7" i="4"/>
  <c r="A8" i="4"/>
  <c r="B8" i="4"/>
  <c r="C8" i="4"/>
  <c r="D8" i="4"/>
  <c r="E8" i="4"/>
  <c r="F8" i="4"/>
  <c r="G8" i="4"/>
  <c r="A9" i="4"/>
  <c r="B9" i="4"/>
  <c r="C9" i="4"/>
  <c r="D9" i="4"/>
  <c r="E9" i="4"/>
  <c r="F9" i="4"/>
  <c r="G9" i="4"/>
  <c r="A10" i="4"/>
  <c r="B10" i="4"/>
  <c r="C10" i="4"/>
  <c r="D10" i="4"/>
  <c r="E10" i="4"/>
  <c r="F10" i="4"/>
  <c r="G10" i="4"/>
  <c r="A11" i="4"/>
  <c r="B11" i="4"/>
  <c r="C11" i="4"/>
  <c r="D11" i="4"/>
  <c r="E11" i="4"/>
  <c r="F11" i="4"/>
  <c r="G11" i="4"/>
  <c r="A12" i="4"/>
  <c r="B12" i="4"/>
  <c r="C12" i="4"/>
  <c r="D12" i="4"/>
  <c r="E12" i="4"/>
  <c r="F12" i="4"/>
  <c r="G12" i="4"/>
  <c r="A13" i="4"/>
  <c r="B13" i="4"/>
  <c r="C13" i="4"/>
  <c r="D13" i="4"/>
  <c r="E13" i="4"/>
  <c r="F13" i="4"/>
  <c r="G13" i="4"/>
  <c r="A14" i="4"/>
  <c r="B14" i="4"/>
  <c r="C14" i="4"/>
  <c r="D14" i="4"/>
  <c r="E14" i="4"/>
  <c r="F14" i="4"/>
  <c r="G14" i="4"/>
  <c r="A15" i="4"/>
  <c r="B15" i="4"/>
  <c r="C15" i="4"/>
  <c r="D15" i="4"/>
  <c r="E15" i="4"/>
  <c r="F15" i="4"/>
  <c r="G15" i="4"/>
  <c r="A16" i="4"/>
  <c r="B16" i="4"/>
  <c r="C16" i="4"/>
  <c r="D16" i="4"/>
  <c r="E16" i="4"/>
  <c r="F16" i="4"/>
  <c r="G16" i="4"/>
  <c r="A17" i="4"/>
  <c r="B17" i="4"/>
  <c r="C17" i="4"/>
  <c r="D17" i="4"/>
  <c r="E17" i="4"/>
  <c r="F17" i="4"/>
  <c r="G17" i="4"/>
  <c r="A18" i="4"/>
  <c r="B18" i="4"/>
  <c r="C18" i="4"/>
  <c r="D18" i="4"/>
  <c r="E18" i="4"/>
  <c r="F18" i="4"/>
  <c r="G18" i="4"/>
  <c r="A19" i="4"/>
  <c r="B19" i="4"/>
  <c r="C19" i="4"/>
  <c r="D19" i="4"/>
  <c r="E19" i="4"/>
  <c r="F19" i="4"/>
  <c r="G19" i="4"/>
  <c r="A20" i="4"/>
  <c r="B20" i="4"/>
  <c r="C20" i="4"/>
  <c r="D20" i="4"/>
  <c r="E20" i="4"/>
  <c r="F20" i="4"/>
  <c r="G20" i="4"/>
  <c r="A21" i="4"/>
  <c r="B21" i="4"/>
  <c r="C21" i="4"/>
  <c r="D21" i="4"/>
  <c r="E21" i="4"/>
  <c r="F21" i="4"/>
  <c r="G21" i="4"/>
  <c r="A22" i="4"/>
  <c r="B22" i="4"/>
  <c r="C22" i="4"/>
  <c r="D22" i="4"/>
  <c r="E22" i="4"/>
  <c r="F22" i="4"/>
  <c r="G22" i="4"/>
  <c r="A23" i="4"/>
  <c r="B23" i="4"/>
  <c r="C23" i="4"/>
  <c r="D23" i="4"/>
  <c r="E23" i="4"/>
  <c r="F23" i="4"/>
  <c r="G23" i="4"/>
  <c r="A24" i="4"/>
  <c r="B24" i="4"/>
  <c r="C24" i="4"/>
  <c r="D24" i="4"/>
  <c r="E24" i="4"/>
  <c r="F24" i="4"/>
  <c r="G24" i="4"/>
  <c r="A25" i="4"/>
  <c r="B25" i="4"/>
  <c r="C25" i="4"/>
  <c r="D25" i="4"/>
  <c r="E25" i="4"/>
  <c r="F25" i="4"/>
  <c r="G25" i="4"/>
  <c r="A26" i="4"/>
  <c r="B26" i="4"/>
  <c r="C26" i="4"/>
  <c r="D26" i="4"/>
  <c r="E26" i="4"/>
  <c r="F26" i="4"/>
  <c r="G26" i="4"/>
  <c r="A27" i="4"/>
  <c r="B27" i="4"/>
  <c r="C27" i="4"/>
  <c r="D27" i="4"/>
  <c r="E27" i="4"/>
  <c r="F27" i="4"/>
  <c r="G27" i="4"/>
  <c r="A28" i="4"/>
  <c r="B28" i="4"/>
  <c r="C28" i="4"/>
  <c r="D28" i="4"/>
  <c r="E28" i="4"/>
  <c r="F28" i="4"/>
  <c r="G28" i="4"/>
  <c r="A29" i="4"/>
  <c r="B29" i="4"/>
  <c r="C29" i="4"/>
  <c r="D29" i="4"/>
  <c r="E29" i="4"/>
  <c r="F29" i="4"/>
  <c r="G29" i="4"/>
  <c r="A30" i="4"/>
  <c r="B30" i="4"/>
  <c r="C30" i="4"/>
  <c r="D30" i="4"/>
  <c r="E30" i="4"/>
  <c r="F30" i="4"/>
  <c r="G30" i="4"/>
  <c r="A31" i="4"/>
  <c r="B31" i="4"/>
  <c r="C31" i="4"/>
  <c r="D31" i="4"/>
  <c r="E31" i="4"/>
  <c r="F31" i="4"/>
  <c r="G31" i="4"/>
  <c r="A32" i="4"/>
  <c r="B32" i="4"/>
  <c r="C32" i="4"/>
  <c r="D32" i="4"/>
  <c r="E32" i="4"/>
  <c r="F32" i="4"/>
  <c r="G32" i="4"/>
  <c r="A33" i="4"/>
  <c r="B33" i="4"/>
  <c r="C33" i="4"/>
  <c r="D33" i="4"/>
  <c r="E33" i="4"/>
  <c r="F33" i="4"/>
  <c r="G33" i="4"/>
  <c r="A34" i="4"/>
  <c r="B34" i="4"/>
  <c r="C34" i="4"/>
  <c r="D34" i="4"/>
  <c r="E34" i="4"/>
  <c r="F34" i="4"/>
  <c r="G34" i="4"/>
  <c r="A35" i="4"/>
  <c r="B35" i="4"/>
  <c r="C35" i="4"/>
  <c r="D35" i="4"/>
  <c r="E35" i="4"/>
  <c r="F35" i="4"/>
  <c r="G35" i="4"/>
  <c r="A36" i="4"/>
  <c r="B36" i="4"/>
  <c r="C36" i="4"/>
  <c r="D36" i="4"/>
  <c r="E36" i="4"/>
  <c r="F36" i="4"/>
  <c r="G36" i="4"/>
  <c r="M36" i="5"/>
  <c r="N36" i="5"/>
  <c r="O36" i="5"/>
  <c r="P36" i="5"/>
  <c r="M16" i="5"/>
  <c r="N16" i="5"/>
  <c r="O16" i="5"/>
  <c r="P16" i="5"/>
  <c r="O6" i="5"/>
  <c r="P6" i="5"/>
  <c r="O5" i="5"/>
  <c r="P5" i="5"/>
  <c r="O7" i="5"/>
  <c r="P7" i="5"/>
  <c r="O8" i="5"/>
  <c r="P8" i="5"/>
  <c r="O9" i="5"/>
  <c r="P9" i="5"/>
  <c r="O10" i="5"/>
  <c r="P10" i="5"/>
  <c r="O11" i="5"/>
  <c r="P11" i="5"/>
  <c r="O12" i="5"/>
  <c r="P12" i="5"/>
  <c r="O13" i="5"/>
  <c r="P13" i="5"/>
  <c r="O14" i="5"/>
  <c r="P14" i="5"/>
  <c r="O15" i="5"/>
  <c r="P15" i="5"/>
  <c r="O17" i="5"/>
  <c r="P17" i="5"/>
  <c r="O18" i="5"/>
  <c r="P18" i="5"/>
  <c r="O20" i="5"/>
  <c r="P20" i="5"/>
  <c r="O21" i="5"/>
  <c r="P21" i="5"/>
  <c r="O22" i="5"/>
  <c r="P22" i="5"/>
  <c r="O23" i="5"/>
  <c r="P23" i="5"/>
  <c r="O24" i="5"/>
  <c r="P24" i="5"/>
  <c r="O25" i="5"/>
  <c r="P25" i="5"/>
  <c r="O26" i="5"/>
  <c r="P26" i="5"/>
  <c r="O27" i="5"/>
  <c r="P27" i="5"/>
  <c r="O29" i="5"/>
  <c r="P29" i="5"/>
  <c r="O30" i="5"/>
  <c r="P30" i="5"/>
  <c r="O31" i="5"/>
  <c r="P31" i="5"/>
  <c r="O32" i="5"/>
  <c r="P32" i="5"/>
  <c r="O28" i="5"/>
  <c r="P28" i="5"/>
  <c r="O35" i="5"/>
  <c r="P35" i="5"/>
  <c r="G2" i="5"/>
  <c r="M5" i="5"/>
  <c r="N5" i="5"/>
  <c r="M6" i="5"/>
  <c r="N6" i="5"/>
  <c r="M7" i="5"/>
  <c r="N7" i="5"/>
  <c r="M8" i="5"/>
  <c r="N8" i="5"/>
  <c r="M9" i="5"/>
  <c r="N9" i="5"/>
  <c r="M10" i="5"/>
  <c r="N10" i="5"/>
  <c r="M11" i="5"/>
  <c r="N11" i="5"/>
  <c r="M12" i="5"/>
  <c r="N12" i="5"/>
  <c r="M13" i="5"/>
  <c r="N13" i="5"/>
  <c r="M14" i="5"/>
  <c r="N14" i="5"/>
  <c r="M18" i="5"/>
  <c r="N18" i="5"/>
  <c r="M28" i="5"/>
  <c r="N28" i="5"/>
  <c r="M32" i="5"/>
  <c r="N32" i="5"/>
  <c r="M31" i="5"/>
  <c r="N31" i="5"/>
  <c r="M30" i="5"/>
  <c r="N30" i="5"/>
  <c r="M29" i="5"/>
  <c r="N29" i="5"/>
  <c r="M27" i="5"/>
  <c r="N27" i="5"/>
  <c r="H4" i="5"/>
  <c r="M26" i="5"/>
  <c r="N26" i="5"/>
  <c r="M25" i="5"/>
  <c r="N25" i="5"/>
  <c r="M35" i="5"/>
  <c r="N35" i="5"/>
  <c r="M24" i="5"/>
  <c r="N24" i="5"/>
  <c r="M23" i="5"/>
  <c r="N23" i="5"/>
  <c r="M20" i="5"/>
  <c r="N20" i="5"/>
  <c r="M17" i="5"/>
  <c r="N17" i="5"/>
  <c r="M15" i="5"/>
  <c r="N15" i="5"/>
  <c r="M22" i="5"/>
  <c r="N22" i="5"/>
  <c r="M21" i="5"/>
  <c r="N21" i="5"/>
  <c r="H2" i="5"/>
  <c r="F2" i="5"/>
  <c r="G4" i="4"/>
  <c r="F4" i="4"/>
  <c r="E4" i="4"/>
  <c r="D4" i="4"/>
  <c r="C4" i="4"/>
  <c r="B4" i="4"/>
  <c r="A4" i="4"/>
  <c r="G3" i="4"/>
  <c r="F3" i="4"/>
  <c r="E3" i="4"/>
  <c r="D3" i="4"/>
  <c r="C3" i="4"/>
  <c r="B3" i="4"/>
  <c r="A3" i="4"/>
  <c r="D2" i="4"/>
  <c r="C2" i="4"/>
  <c r="B2" i="4"/>
  <c r="A2" i="4"/>
  <c r="D1" i="4"/>
  <c r="C1" i="4"/>
  <c r="B1" i="4"/>
  <c r="A1" i="4"/>
  <c r="E4" i="3"/>
  <c r="D4" i="3"/>
  <c r="C4" i="3"/>
  <c r="B4" i="3"/>
  <c r="A4" i="3"/>
  <c r="M3" i="3"/>
  <c r="L3" i="3"/>
  <c r="K3" i="3"/>
  <c r="J3" i="3"/>
  <c r="I3" i="3"/>
  <c r="H3" i="3"/>
  <c r="G3" i="3"/>
  <c r="F3" i="3"/>
  <c r="E3" i="3"/>
  <c r="D3" i="3"/>
  <c r="C3" i="3"/>
  <c r="B3" i="3"/>
  <c r="A3" i="3"/>
  <c r="H2" i="3"/>
  <c r="G2" i="3"/>
  <c r="F2" i="3"/>
  <c r="D2" i="3"/>
  <c r="C2" i="3"/>
  <c r="B2" i="3"/>
  <c r="A2" i="3"/>
  <c r="H1" i="3"/>
  <c r="G1" i="3"/>
  <c r="F1" i="3"/>
  <c r="E1" i="3"/>
  <c r="D1" i="3"/>
  <c r="C1" i="3"/>
  <c r="B1" i="3"/>
  <c r="A1" i="3"/>
  <c r="E4" i="2"/>
  <c r="F4" i="2"/>
  <c r="D4" i="2"/>
  <c r="C4" i="2"/>
  <c r="B4" i="2"/>
  <c r="A4" i="2"/>
  <c r="L3" i="2"/>
  <c r="K3" i="2"/>
  <c r="E3" i="2"/>
  <c r="I3" i="2"/>
  <c r="H3" i="2"/>
  <c r="G3" i="2"/>
  <c r="F3" i="2"/>
  <c r="D3" i="2"/>
  <c r="C3" i="2"/>
  <c r="B3" i="2"/>
  <c r="A3" i="2"/>
  <c r="F2" i="2"/>
  <c r="D2" i="2"/>
  <c r="C2" i="2"/>
  <c r="B2" i="2"/>
  <c r="A2" i="2"/>
  <c r="F1" i="2"/>
  <c r="D1" i="2"/>
  <c r="C1" i="2"/>
  <c r="B1" i="2"/>
  <c r="A1" i="2"/>
  <c r="B14" i="1"/>
  <c r="B13" i="1"/>
  <c r="B12" i="1"/>
  <c r="B11" i="1"/>
  <c r="B10" i="1"/>
  <c r="B2" i="1"/>
</calcChain>
</file>

<file path=xl/sharedStrings.xml><?xml version="1.0" encoding="utf-8"?>
<sst xmlns="http://schemas.openxmlformats.org/spreadsheetml/2006/main" count="192" uniqueCount="135">
  <si>
    <t>Below enter the info for your class or program. You can adjust the number of students per classs and the number of classes you're ordering for. The number of classes will not affect the Single Class Ordering sheet.</t>
  </si>
  <si>
    <t>Module Name</t>
  </si>
  <si>
    <t>Students per Class Kit</t>
  </si>
  <si>
    <t>Number of Class Kits to Order</t>
  </si>
  <si>
    <t>Below is the recommended number of students who will work together on each project. This number is in the Instructor's Guide. You can adjust it and have more students working together on each project, which will reduce the price of the kit, but the students may find it more difficult to complete the project in larger teams and may not get as much out of it. If there are too many studnets working on the project, it is easier for students to miss out by letting others do the project ofr them. It is also easier for a strong student to take over the team and keep others from working on it.  Changing this number will affect the Kit Inventory and Packing List.</t>
  </si>
  <si>
    <t>Students per Group</t>
  </si>
  <si>
    <t>The numbers below are calculated from other sheets based on the above numbers and the materials in the kit. They are provided for your information and changing them will not affect other sheets. These values do not include tax or shipping and they are rounded up to the nearest $10.</t>
  </si>
  <si>
    <t>Cost of Single Class Kit</t>
  </si>
  <si>
    <t>Cost of Expendable Supplies</t>
  </si>
  <si>
    <t>Groups per class</t>
  </si>
  <si>
    <t>Cost of Bulk Order</t>
  </si>
  <si>
    <t>Cost per kit of Bulk Order</t>
  </si>
  <si>
    <t>Class Kit Cost</t>
  </si>
  <si>
    <t>Total Packs in Order</t>
  </si>
  <si>
    <t>Students per Class</t>
  </si>
  <si>
    <t>Bulk Order Kit Cost</t>
  </si>
  <si>
    <t>Total Order Cost</t>
  </si>
  <si>
    <t>Total Expendables Cost</t>
  </si>
  <si>
    <t>Part Description</t>
  </si>
  <si>
    <t>Ordering Notes</t>
  </si>
  <si>
    <t>Packing Notes</t>
  </si>
  <si>
    <t>Activity</t>
  </si>
  <si>
    <t>Expendable</t>
  </si>
  <si>
    <t>Items per Class</t>
  </si>
  <si>
    <t>Items per Group</t>
  </si>
  <si>
    <t>Price per Item</t>
  </si>
  <si>
    <t>Total Packs for all Class Kits</t>
  </si>
  <si>
    <t>Total Price for all Class Kits</t>
  </si>
  <si>
    <t>Link to Part on Website</t>
  </si>
  <si>
    <t>Multiuse</t>
  </si>
  <si>
    <t>Lowes</t>
  </si>
  <si>
    <t>Standard straws will do and it is ok if they are bendy straws. 1 pack of 50 will do or the one from the suggested vendor is 400 which can be split up. When splitting, you don't have to count to 50 as even as few as 30 would be fine.</t>
  </si>
  <si>
    <t>Walmart</t>
  </si>
  <si>
    <t>http://www.walmart.com/ip/Boardwalk-Flex-Jumbo-Straws-400ct/15686222</t>
  </si>
  <si>
    <t>Staples</t>
  </si>
  <si>
    <t>No</t>
  </si>
  <si>
    <t>http://www.walmart.com/ip/3M-Commercial-Cellulose-Yellow-Sponge-4pk/16351905</t>
  </si>
  <si>
    <t>http://www.staples.com/Sharpie-Fine-Point-Permanent-Markers-Black-Each/product_498238</t>
  </si>
  <si>
    <t>Ruler</t>
  </si>
  <si>
    <t>http://www.staples.com/Westcott-12-inch-Acrylic-Ruler/product_164632#id='dropdown_10366'</t>
  </si>
  <si>
    <t>Wood glue</t>
  </si>
  <si>
    <t>http://www.lowes.com/pd_86091-970-5063_0__?productId=1102613&amp;Ntt=wood+glue&amp;Ns=p_product_price|0</t>
  </si>
  <si>
    <t>These come in various sized packs. Each group should be fine with about 50.</t>
  </si>
  <si>
    <t>http://www.walmart.com/ip/Dritz-Quilting-Quilter-s-Pins-500pk/17337803?findingMethod=rr</t>
  </si>
  <si>
    <t>Discount School Supply</t>
  </si>
  <si>
    <t>8WWBT</t>
  </si>
  <si>
    <t>http://www.discountschoolsupply.com/NewDSS/Product/ProductDetail.aspx?product=839&amp;keyword=scissors&amp;scategoryid=0&amp;CategorySearch=&amp;Brand=&amp;Price=</t>
  </si>
  <si>
    <t>Amazon</t>
  </si>
  <si>
    <t>Yes</t>
  </si>
  <si>
    <t>Tower Hobbies</t>
  </si>
  <si>
    <t>LXAR32</t>
  </si>
  <si>
    <t>http://www3.towerhobbies.com/cgi-bin/wti0001p?&amp;I=LXAR32&amp;P=7</t>
  </si>
  <si>
    <t>LXJC85</t>
  </si>
  <si>
    <t>http://www3.towerhobbies.com/cgi-bin/wti0001p?&amp;I=LXJC85&amp;P=ML</t>
  </si>
  <si>
    <t>Newspaper</t>
  </si>
  <si>
    <t>Hot glue gun</t>
  </si>
  <si>
    <t>LXKT89</t>
  </si>
  <si>
    <t>http://www3.towerhobbies.com/cgi-bin/wti0001p?&amp;I=LXKT89&amp;P=7</t>
  </si>
  <si>
    <t>This is for weighing bridge parts at the end, and for weighing additional items that can be used to test bridges.</t>
  </si>
  <si>
    <t>MX-500SE</t>
  </si>
  <si>
    <t>http://www.saveonscales.com/products-page/analytical/scmx500black/</t>
  </si>
  <si>
    <t>Utility knife</t>
  </si>
  <si>
    <t>http://www.lowes.com/pd_307987-16878-53907_0__?productId=3032292&amp;Ntt=utility+knife&amp;pl=1&amp;currentURL=%3FNtt%3Dutility%2Bknife&amp;facetInfo=</t>
  </si>
  <si>
    <t>Calculator</t>
  </si>
  <si>
    <t>http://www.staples.com/Sharp-EL-233SB-8-Digit-Display-Calculator/product_510812</t>
  </si>
  <si>
    <t>multiuse</t>
  </si>
  <si>
    <t>1/2" low temp for the suggested glue gun</t>
  </si>
  <si>
    <t>LXKT90</t>
  </si>
  <si>
    <t>http://www3.towerhobbies.com/cgi-bin/wti0001p?&amp;I=LXKT90&amp;P=7</t>
  </si>
  <si>
    <t>Vendor</t>
  </si>
  <si>
    <t>Vendor Part Number</t>
  </si>
  <si>
    <t>Total Items per Class</t>
  </si>
  <si>
    <t>Pack Price</t>
  </si>
  <si>
    <t>Items per Pack</t>
  </si>
  <si>
    <t>Total Price per Class</t>
  </si>
  <si>
    <t>Plastic bottle (16 oz, clear)</t>
  </si>
  <si>
    <t>Binder clips</t>
  </si>
  <si>
    <t>Photoresistor</t>
  </si>
  <si>
    <t>Alligator wires</t>
  </si>
  <si>
    <t>Digital multimeter</t>
  </si>
  <si>
    <t>Clear packing tape</t>
  </si>
  <si>
    <t>Plastic cups</t>
  </si>
  <si>
    <t>Dowel</t>
  </si>
  <si>
    <t>1/4” or 5/16” dia, approximately 2 ft long</t>
  </si>
  <si>
    <t>String or ribbon</t>
  </si>
  <si>
    <t>Stapler</t>
  </si>
  <si>
    <t>Pitcher or watering can</t>
  </si>
  <si>
    <t>Approx 2 liters</t>
  </si>
  <si>
    <t>Red marker</t>
  </si>
  <si>
    <t>Poster board</t>
  </si>
  <si>
    <t>Paper clips</t>
  </si>
  <si>
    <t>Small</t>
  </si>
  <si>
    <t>Quarters or pennies</t>
  </si>
  <si>
    <t>These probably won't fit in a container.</t>
  </si>
  <si>
    <t>3,5</t>
  </si>
  <si>
    <t>3,4,5</t>
  </si>
  <si>
    <t>1,2,3 4,5</t>
  </si>
  <si>
    <t>1,2,4,5</t>
  </si>
  <si>
    <t>If you can't find enough quarters or pennies, any small weights will do</t>
  </si>
  <si>
    <t>Storage bin</t>
  </si>
  <si>
    <t>Student/instructor provided</t>
  </si>
  <si>
    <t>To store materials</t>
  </si>
  <si>
    <t>http://www.staples.com/OIC-Small-Binder-Clips-Black-and-Silver-3-4-inch-Width-3/product_831270</t>
  </si>
  <si>
    <t>http://www.staples.com/Scotch-Heavy-Duty-Shipping-Packaging-Tape-Dispenser-Clear-2-inch-x-22/product_824219</t>
  </si>
  <si>
    <t>http://www.partycity.com/product/royal+blue+plastic+cups+16oz+50ct.do</t>
  </si>
  <si>
    <t>Party City</t>
  </si>
  <si>
    <t>http://www.amazon.com/Package-feet-100%25-Natural-Hemp/dp/B001689Y8Y</t>
  </si>
  <si>
    <t>B001689Y8Y</t>
  </si>
  <si>
    <t>http://www.staples.com/Stanley-Bostitch-Classic-Metal-Full-Strip-Stapler-20-Sheet-Capacity-Black/product_761148</t>
  </si>
  <si>
    <t>http://www.amazon.com/RUBBERMAID-Covered-Pitcher-2-25-White/dp/B000BQO932</t>
  </si>
  <si>
    <t>B000BQO932</t>
  </si>
  <si>
    <t>http://www.staples.com/Sharpie-Fine-Point-Permanent-Marker-Red-Each/product_498246</t>
  </si>
  <si>
    <t>http://www.staples.com/Staples-White-Poster-Boards-10-Pack-22-inch-x-28-inch/product_247403</t>
  </si>
  <si>
    <t>Black marker</t>
  </si>
  <si>
    <t>Large sponge or magic eraser</t>
  </si>
  <si>
    <t>Drinking straws</t>
  </si>
  <si>
    <t>http://www.staples.com/Staples-1-Size-Paper-Clips-Smooth-1-000-Pack/product_472480</t>
  </si>
  <si>
    <t>Pins (500 pack)</t>
  </si>
  <si>
    <t>http://www.lowes.com/pd_19377-261-436502_0__?productId=3040766</t>
  </si>
  <si>
    <t>Jameco</t>
  </si>
  <si>
    <t>http://www.jameco.com/webapp/wcs/stores/servlet/ProductDisplay?search_type=jamecoall&amp;catalogId=10001&amp;freeText=202403&amp;langId=-1&amp;productId=202403&amp;storeId=10001&amp;ddkey=http:StoreCatalogDrillDownView</t>
  </si>
  <si>
    <t>Design Challenges for the Developing World</t>
  </si>
  <si>
    <t>1/8"x1/8"x36" Balsa wood sticks</t>
  </si>
  <si>
    <t>1/16"x3"x36" Flat balsa wood piece</t>
  </si>
  <si>
    <t>Electronic scale</t>
  </si>
  <si>
    <t>Hot glue sticks</t>
  </si>
  <si>
    <t>Tracing paper</t>
  </si>
  <si>
    <t>Corrugated cardboard boxes and sheets</t>
  </si>
  <si>
    <t>Scissors</t>
  </si>
  <si>
    <t>http://www.walmart.com/ip/Innova-3300-Equus-3300-Hands-free-Digital-Multimeter/14644665</t>
  </si>
  <si>
    <t>https://www.jameco.com/webapp/wcs/stores/servlet/ProductDisplay?langId=-1&amp;storeId=10001&amp;catalogId=10001&amp;productId=10444</t>
  </si>
  <si>
    <t>Saveonscales.com</t>
  </si>
  <si>
    <t>http://www.staples.com/Bienfang-Parchment-Tracing-Paper-9-inch-x-12-inch/product_214494</t>
  </si>
  <si>
    <t>Target</t>
  </si>
  <si>
    <t>http://www.target.com/p/sterilite-clearview-latch-66-qt-16-5-gal-storage-bin-purple/-/A-13794509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</si>
</sst>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8" x14ac:knownFonts="1">
    <font>
      <sz val="10"/>
      <color rgb="FF000000"/>
      <name val="Arial"/>
    </font>
    <font>
      <sz val="11"/>
      <color rgb="FF006100"/>
      <name val="Arial"/>
    </font>
    <font>
      <b/>
      <sz val="10"/>
      <color rgb="FF000000"/>
      <name val="Arial"/>
    </font>
    <font>
      <sz val="11"/>
      <color rgb="FF006100"/>
      <name val="Arial"/>
    </font>
    <font>
      <sz val="11"/>
      <color rgb="FF9C6500"/>
      <name val="Arial"/>
    </font>
    <font>
      <sz val="10"/>
      <color rgb="FF000000"/>
      <name val="Arial"/>
    </font>
    <font>
      <sz val="11"/>
      <color rgb="FF9C0006"/>
      <name val="Arial"/>
    </font>
    <font>
      <sz val="11"/>
      <color rgb="FF9C0006"/>
      <name val="Arial"/>
    </font>
    <font>
      <sz val="11"/>
      <color rgb="FF9C6500"/>
      <name val="Arial"/>
    </font>
    <font>
      <sz val="10"/>
      <color rgb="FF000000"/>
      <name val="Arial"/>
    </font>
    <font>
      <sz val="11"/>
      <color rgb="FF006100"/>
      <name val="Arial"/>
    </font>
    <font>
      <sz val="11"/>
      <color rgb="FF006100"/>
      <name val="Arial"/>
    </font>
    <font>
      <sz val="11"/>
      <color rgb="FF9C0006"/>
      <name val="Arial"/>
    </font>
    <font>
      <sz val="11"/>
      <color rgb="FF9C0006"/>
      <name val="Arial"/>
    </font>
    <font>
      <sz val="10"/>
      <color rgb="FF0000FF"/>
      <name val="Arial"/>
    </font>
    <font>
      <b/>
      <sz val="10"/>
      <name val="Arial"/>
    </font>
    <font>
      <sz val="10"/>
      <name val="Arial"/>
    </font>
    <font>
      <u/>
      <sz val="10"/>
      <color theme="11"/>
      <name val="Arial"/>
    </font>
  </fonts>
  <fills count="15">
    <fill>
      <patternFill patternType="none"/>
    </fill>
    <fill>
      <patternFill patternType="gray125"/>
    </fill>
    <fill>
      <patternFill patternType="solid">
        <fgColor rgb="FFC6EFCE"/>
        <bgColor indexed="64"/>
      </patternFill>
    </fill>
    <fill>
      <patternFill patternType="solid">
        <fgColor rgb="FFC6EFCE"/>
        <bgColor indexed="64"/>
      </patternFill>
    </fill>
    <fill>
      <patternFill patternType="solid">
        <fgColor rgb="FFFFEB9C"/>
        <bgColor indexed="64"/>
      </patternFill>
    </fill>
    <fill>
      <patternFill patternType="solid">
        <fgColor rgb="FFFFC7CE"/>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rgb="FFC6EFCE"/>
        <bgColor indexed="64"/>
      </patternFill>
    </fill>
    <fill>
      <patternFill patternType="solid">
        <fgColor rgb="FFFFC7CE"/>
        <bgColor indexed="64"/>
      </patternFill>
    </fill>
    <fill>
      <patternFill patternType="solid">
        <fgColor rgb="FFFFC7CE"/>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99"/>
        <bgColor rgb="FF000000"/>
      </patternFill>
    </fill>
  </fills>
  <borders count="6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n">
        <color auto="1"/>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diagonal/>
    </border>
    <border>
      <left style="thin">
        <color rgb="FF000000"/>
      </left>
      <right style="thin">
        <color rgb="FF000000"/>
      </right>
      <top style="thin">
        <color auto="1"/>
      </top>
      <bottom/>
      <diagonal/>
    </border>
    <border>
      <left style="thin">
        <color rgb="FF000000"/>
      </left>
      <right style="thin">
        <color auto="1"/>
      </right>
      <top style="thin">
        <color auto="1"/>
      </top>
      <bottom/>
      <diagonal/>
    </border>
    <border>
      <left style="thin">
        <color auto="1"/>
      </left>
      <right style="thin">
        <color auto="1"/>
      </right>
      <top style="thin">
        <color auto="1"/>
      </top>
      <bottom/>
      <diagonal/>
    </border>
  </borders>
  <cellStyleXfs count="17">
    <xf numFmtId="0" fontId="0"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cellStyleXfs>
  <cellXfs count="149">
    <xf numFmtId="0" fontId="0" fillId="0" borderId="0" xfId="0" applyAlignment="1">
      <alignment wrapText="1"/>
    </xf>
    <xf numFmtId="0" fontId="1" fillId="2" borderId="5" xfId="0" applyFont="1" applyFill="1" applyBorder="1" applyAlignment="1">
      <alignment wrapText="1"/>
    </xf>
    <xf numFmtId="0" fontId="3" fillId="3" borderId="16" xfId="0" applyFont="1" applyFill="1" applyBorder="1" applyAlignment="1">
      <alignment wrapText="1"/>
    </xf>
    <xf numFmtId="0" fontId="4" fillId="4" borderId="18" xfId="0" applyFont="1" applyFill="1" applyBorder="1" applyAlignment="1">
      <alignment wrapText="1"/>
    </xf>
    <xf numFmtId="164" fontId="6" fillId="5" borderId="28" xfId="0" applyNumberFormat="1" applyFont="1" applyFill="1" applyBorder="1" applyAlignment="1">
      <alignment vertical="center" wrapText="1"/>
    </xf>
    <xf numFmtId="0" fontId="0" fillId="0" borderId="30" xfId="0" applyBorder="1" applyAlignment="1">
      <alignment wrapText="1"/>
    </xf>
    <xf numFmtId="0" fontId="7" fillId="6" borderId="32" xfId="0" applyFont="1" applyFill="1" applyBorder="1" applyAlignment="1">
      <alignment vertical="center" wrapText="1"/>
    </xf>
    <xf numFmtId="0" fontId="8" fillId="7" borderId="34" xfId="0" applyFont="1" applyFill="1" applyBorder="1" applyAlignment="1">
      <alignment wrapText="1"/>
    </xf>
    <xf numFmtId="0" fontId="9" fillId="0" borderId="47" xfId="0" applyFont="1" applyBorder="1" applyAlignment="1">
      <alignment wrapText="1"/>
    </xf>
    <xf numFmtId="0" fontId="10" fillId="8" borderId="48" xfId="0" applyFont="1" applyFill="1" applyBorder="1" applyAlignment="1">
      <alignment wrapText="1"/>
    </xf>
    <xf numFmtId="0" fontId="11" fillId="9" borderId="51" xfId="0" applyFont="1" applyFill="1" applyBorder="1" applyAlignment="1">
      <alignment wrapText="1"/>
    </xf>
    <xf numFmtId="0" fontId="12" fillId="10" borderId="54" xfId="0" applyFont="1" applyFill="1" applyBorder="1" applyAlignment="1">
      <alignment wrapText="1"/>
    </xf>
    <xf numFmtId="0" fontId="13" fillId="11" borderId="55" xfId="0" applyFont="1" applyFill="1" applyBorder="1" applyAlignment="1">
      <alignment wrapText="1"/>
    </xf>
    <xf numFmtId="0" fontId="5" fillId="0" borderId="26" xfId="0" applyFont="1" applyBorder="1" applyAlignment="1">
      <alignment vertical="center" wrapText="1"/>
    </xf>
    <xf numFmtId="0" fontId="16" fillId="0" borderId="30" xfId="0" applyFont="1" applyFill="1" applyBorder="1" applyAlignment="1">
      <alignment vertical="center" wrapText="1"/>
    </xf>
    <xf numFmtId="0" fontId="16" fillId="0" borderId="0" xfId="0" applyFont="1" applyFill="1" applyAlignment="1">
      <alignment vertical="center" wrapText="1"/>
    </xf>
    <xf numFmtId="164" fontId="16" fillId="0" borderId="0" xfId="0" applyNumberFormat="1" applyFont="1" applyFill="1" applyAlignment="1">
      <alignment vertical="center" wrapText="1"/>
    </xf>
    <xf numFmtId="0" fontId="16" fillId="0" borderId="10" xfId="0" applyFont="1" applyFill="1" applyBorder="1" applyAlignment="1">
      <alignment vertical="center" wrapText="1"/>
    </xf>
    <xf numFmtId="0" fontId="16" fillId="0" borderId="19" xfId="0" applyFont="1" applyFill="1" applyBorder="1" applyAlignment="1">
      <alignment vertical="center" wrapText="1"/>
    </xf>
    <xf numFmtId="164" fontId="16" fillId="0" borderId="27" xfId="0" applyNumberFormat="1" applyFont="1" applyFill="1" applyBorder="1" applyAlignment="1">
      <alignment vertical="center" wrapText="1"/>
    </xf>
    <xf numFmtId="0" fontId="16" fillId="0" borderId="42" xfId="0" applyFont="1" applyFill="1" applyBorder="1" applyAlignment="1">
      <alignment vertical="center"/>
    </xf>
    <xf numFmtId="0" fontId="16" fillId="0" borderId="36" xfId="0" applyFont="1" applyFill="1" applyBorder="1" applyAlignment="1">
      <alignment vertical="center"/>
    </xf>
    <xf numFmtId="0" fontId="16" fillId="0" borderId="57" xfId="0" applyFont="1" applyFill="1" applyBorder="1" applyAlignment="1">
      <alignment vertical="center"/>
    </xf>
    <xf numFmtId="0" fontId="16" fillId="0" borderId="0" xfId="0" applyFont="1" applyFill="1" applyAlignment="1">
      <alignment vertical="center"/>
    </xf>
    <xf numFmtId="0" fontId="16" fillId="0" borderId="1" xfId="0" applyFont="1" applyFill="1" applyBorder="1" applyAlignment="1">
      <alignment vertical="center"/>
    </xf>
    <xf numFmtId="0" fontId="16" fillId="0" borderId="60" xfId="0" applyFont="1" applyFill="1" applyBorder="1" applyAlignment="1">
      <alignment vertical="center"/>
    </xf>
    <xf numFmtId="0" fontId="16" fillId="0" borderId="46" xfId="0" applyFont="1" applyFill="1" applyBorder="1" applyAlignment="1">
      <alignment horizontal="center" vertical="center"/>
    </xf>
    <xf numFmtId="0" fontId="16" fillId="0" borderId="41" xfId="0" applyFont="1" applyFill="1" applyBorder="1" applyAlignment="1">
      <alignment horizontal="center" vertical="center"/>
    </xf>
    <xf numFmtId="0" fontId="16" fillId="0" borderId="11" xfId="0" applyFont="1" applyFill="1" applyBorder="1" applyAlignment="1">
      <alignment vertical="center"/>
    </xf>
    <xf numFmtId="0" fontId="16" fillId="0" borderId="27" xfId="0" applyFont="1" applyFill="1" applyBorder="1" applyAlignment="1">
      <alignment vertical="center" wrapText="1"/>
    </xf>
    <xf numFmtId="0" fontId="16" fillId="0" borderId="0" xfId="0" applyFont="1" applyFill="1" applyBorder="1" applyAlignment="1">
      <alignment vertical="center" wrapText="1"/>
    </xf>
    <xf numFmtId="0" fontId="15" fillId="13" borderId="52" xfId="0" applyFont="1" applyFill="1" applyBorder="1" applyAlignment="1">
      <alignment horizontal="center" vertical="center" wrapText="1"/>
    </xf>
    <xf numFmtId="0" fontId="15" fillId="13" borderId="2" xfId="0" applyNumberFormat="1" applyFont="1" applyFill="1" applyBorder="1" applyAlignment="1">
      <alignment horizontal="center" vertical="center" wrapText="1"/>
    </xf>
    <xf numFmtId="0" fontId="15" fillId="13" borderId="29" xfId="0" applyFont="1" applyFill="1" applyBorder="1" applyAlignment="1">
      <alignment horizontal="center" vertical="center" wrapText="1"/>
    </xf>
    <xf numFmtId="164" fontId="15" fillId="13" borderId="7" xfId="0" applyNumberFormat="1"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6" fillId="0" borderId="36"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3" xfId="0" applyFont="1" applyFill="1" applyBorder="1" applyAlignment="1">
      <alignment horizontal="center" vertical="center"/>
    </xf>
    <xf numFmtId="164" fontId="16" fillId="0" borderId="4" xfId="0" applyNumberFormat="1" applyFont="1" applyFill="1" applyBorder="1" applyAlignment="1">
      <alignment horizontal="center" vertical="center"/>
    </xf>
    <xf numFmtId="0" fontId="16" fillId="0" borderId="43" xfId="0" applyFont="1" applyFill="1" applyBorder="1" applyAlignment="1">
      <alignment horizontal="center" vertical="center" wrapText="1"/>
    </xf>
    <xf numFmtId="164" fontId="16" fillId="0" borderId="14" xfId="0" applyNumberFormat="1" applyFont="1" applyFill="1" applyBorder="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5" fillId="0" borderId="0" xfId="0" applyFont="1" applyFill="1" applyAlignment="1">
      <alignment vertical="center" wrapText="1"/>
    </xf>
    <xf numFmtId="0" fontId="15" fillId="12" borderId="45" xfId="0" applyFont="1" applyFill="1" applyBorder="1" applyAlignment="1">
      <alignment vertical="center"/>
    </xf>
    <xf numFmtId="0" fontId="16" fillId="12" borderId="36" xfId="0" applyFont="1" applyFill="1" applyBorder="1" applyAlignment="1">
      <alignment horizontal="center" vertical="center"/>
    </xf>
    <xf numFmtId="164" fontId="16" fillId="12" borderId="6" xfId="0" applyNumberFormat="1" applyFont="1" applyFill="1" applyBorder="1" applyAlignment="1">
      <alignment horizontal="center" vertical="center"/>
    </xf>
    <xf numFmtId="164" fontId="16" fillId="12" borderId="13" xfId="0" applyNumberFormat="1" applyFont="1" applyFill="1" applyBorder="1" applyAlignment="1">
      <alignment horizontal="center" vertical="center"/>
    </xf>
    <xf numFmtId="164" fontId="16" fillId="0" borderId="12" xfId="0" applyNumberFormat="1" applyFont="1" applyFill="1" applyBorder="1" applyAlignment="1">
      <alignment horizontal="center" vertical="center"/>
    </xf>
    <xf numFmtId="164" fontId="16" fillId="0" borderId="36" xfId="0" applyNumberFormat="1" applyFont="1" applyFill="1" applyBorder="1" applyAlignment="1">
      <alignment horizontal="center" vertical="center"/>
    </xf>
    <xf numFmtId="0" fontId="0" fillId="0" borderId="0" xfId="0" applyAlignment="1"/>
    <xf numFmtId="0" fontId="15" fillId="12" borderId="60" xfId="0" applyFont="1" applyFill="1" applyBorder="1" applyAlignment="1">
      <alignment vertical="center"/>
    </xf>
    <xf numFmtId="0" fontId="16" fillId="0" borderId="60" xfId="0" applyFont="1" applyFill="1" applyBorder="1" applyAlignment="1">
      <alignment horizontal="center" vertical="center"/>
    </xf>
    <xf numFmtId="0" fontId="16" fillId="12" borderId="60" xfId="0" applyFont="1" applyFill="1" applyBorder="1" applyAlignment="1">
      <alignment horizontal="center" vertical="center"/>
    </xf>
    <xf numFmtId="164" fontId="16" fillId="0" borderId="60" xfId="0" applyNumberFormat="1" applyFont="1" applyFill="1" applyBorder="1" applyAlignment="1">
      <alignment horizontal="center" vertical="center"/>
    </xf>
    <xf numFmtId="164" fontId="16" fillId="12" borderId="60" xfId="0" applyNumberFormat="1" applyFont="1" applyFill="1" applyBorder="1" applyAlignment="1">
      <alignment horizontal="center" vertical="center"/>
    </xf>
    <xf numFmtId="0" fontId="16" fillId="0" borderId="62" xfId="0" applyFont="1" applyFill="1" applyBorder="1" applyAlignment="1">
      <alignment horizontal="center" vertical="center"/>
    </xf>
    <xf numFmtId="0" fontId="16" fillId="0" borderId="63" xfId="0" applyFont="1" applyFill="1" applyBorder="1" applyAlignment="1">
      <alignment horizontal="center" vertical="center"/>
    </xf>
    <xf numFmtId="0" fontId="16" fillId="0" borderId="64" xfId="0" applyFont="1" applyFill="1" applyBorder="1" applyAlignment="1">
      <alignment horizontal="center" vertical="center"/>
    </xf>
    <xf numFmtId="0" fontId="16" fillId="12" borderId="64" xfId="0" applyFont="1" applyFill="1" applyBorder="1" applyAlignment="1">
      <alignment horizontal="center" vertical="center"/>
    </xf>
    <xf numFmtId="164" fontId="16" fillId="0" borderId="64" xfId="0" applyNumberFormat="1" applyFont="1" applyFill="1" applyBorder="1" applyAlignment="1">
      <alignment horizontal="center" vertical="center"/>
    </xf>
    <xf numFmtId="164" fontId="16" fillId="12" borderId="64" xfId="0" applyNumberFormat="1" applyFont="1" applyFill="1" applyBorder="1" applyAlignment="1">
      <alignment horizontal="center" vertical="center"/>
    </xf>
    <xf numFmtId="0" fontId="0" fillId="0" borderId="60" xfId="0" applyBorder="1" applyAlignment="1"/>
    <xf numFmtId="0" fontId="16" fillId="0" borderId="60" xfId="0" applyFont="1" applyFill="1" applyBorder="1" applyAlignment="1">
      <alignment horizontal="left" vertical="center"/>
    </xf>
    <xf numFmtId="0" fontId="0" fillId="0" borderId="60" xfId="0" applyBorder="1" applyAlignment="1">
      <alignment horizontal="center"/>
    </xf>
    <xf numFmtId="0" fontId="0" fillId="12" borderId="60" xfId="0" applyFill="1" applyBorder="1" applyAlignment="1">
      <alignment horizontal="center"/>
    </xf>
    <xf numFmtId="0" fontId="2" fillId="12" borderId="60" xfId="0" applyFont="1" applyFill="1" applyBorder="1" applyAlignment="1"/>
    <xf numFmtId="0" fontId="2" fillId="12" borderId="45" xfId="0" applyFont="1" applyFill="1" applyBorder="1" applyAlignment="1"/>
    <xf numFmtId="0" fontId="15" fillId="12" borderId="60" xfId="0" applyFont="1" applyFill="1" applyBorder="1" applyAlignment="1">
      <alignment horizontal="left" vertical="center"/>
    </xf>
    <xf numFmtId="0" fontId="15" fillId="12" borderId="61" xfId="0" applyFont="1" applyFill="1" applyBorder="1" applyAlignment="1">
      <alignment vertical="center"/>
    </xf>
    <xf numFmtId="0" fontId="0" fillId="0" borderId="1" xfId="0" applyBorder="1" applyAlignment="1"/>
    <xf numFmtId="0" fontId="0" fillId="0" borderId="42" xfId="0" applyBorder="1" applyAlignment="1"/>
    <xf numFmtId="0" fontId="16" fillId="0" borderId="60" xfId="0" applyNumberFormat="1" applyFont="1" applyFill="1" applyBorder="1" applyAlignment="1">
      <alignment horizontal="left" vertical="center"/>
    </xf>
    <xf numFmtId="0" fontId="16" fillId="0" borderId="62" xfId="0" applyFont="1" applyFill="1" applyBorder="1" applyAlignment="1">
      <alignment vertical="center"/>
    </xf>
    <xf numFmtId="0" fontId="0" fillId="0" borderId="36" xfId="0" applyBorder="1" applyAlignment="1"/>
    <xf numFmtId="0" fontId="0" fillId="0" borderId="36" xfId="0" applyBorder="1" applyAlignment="1">
      <alignment horizontal="center"/>
    </xf>
    <xf numFmtId="0" fontId="0" fillId="0" borderId="12" xfId="0" applyBorder="1" applyAlignment="1">
      <alignment horizontal="center"/>
    </xf>
    <xf numFmtId="0" fontId="0" fillId="12" borderId="36" xfId="0" applyFill="1" applyBorder="1" applyAlignment="1">
      <alignment horizontal="center"/>
    </xf>
    <xf numFmtId="0" fontId="0" fillId="0" borderId="57" xfId="0" applyBorder="1" applyAlignment="1"/>
    <xf numFmtId="0" fontId="0" fillId="0" borderId="8" xfId="0" applyBorder="1" applyAlignment="1"/>
    <xf numFmtId="0" fontId="16" fillId="0" borderId="64" xfId="0" applyFont="1" applyFill="1" applyBorder="1" applyAlignment="1">
      <alignment vertical="center"/>
    </xf>
    <xf numFmtId="0" fontId="16" fillId="0" borderId="60" xfId="0" applyFont="1" applyBorder="1" applyAlignment="1">
      <alignment horizontal="center" vertical="center"/>
    </xf>
    <xf numFmtId="0" fontId="15" fillId="12" borderId="59" xfId="0" applyFont="1" applyFill="1" applyBorder="1" applyAlignment="1">
      <alignment vertical="center"/>
    </xf>
    <xf numFmtId="0" fontId="16" fillId="0" borderId="60" xfId="0" applyFont="1" applyBorder="1" applyAlignment="1">
      <alignment vertical="center"/>
    </xf>
    <xf numFmtId="164" fontId="0" fillId="0" borderId="36" xfId="0" applyNumberFormat="1" applyBorder="1" applyAlignment="1">
      <alignment horizontal="center"/>
    </xf>
    <xf numFmtId="164" fontId="0" fillId="0" borderId="60" xfId="0" applyNumberFormat="1" applyBorder="1" applyAlignment="1">
      <alignment horizontal="center"/>
    </xf>
    <xf numFmtId="0" fontId="16" fillId="12" borderId="60" xfId="0" applyFont="1" applyFill="1" applyBorder="1" applyAlignment="1">
      <alignment horizontal="center" vertical="center" wrapText="1"/>
    </xf>
    <xf numFmtId="164" fontId="16" fillId="0" borderId="60" xfId="0" applyNumberFormat="1" applyFont="1" applyFill="1" applyBorder="1" applyAlignment="1">
      <alignment horizontal="center" vertical="center" wrapText="1"/>
    </xf>
    <xf numFmtId="0" fontId="16" fillId="0" borderId="60" xfId="0" applyFont="1" applyFill="1" applyBorder="1" applyAlignment="1">
      <alignment horizontal="center" vertical="center" wrapText="1"/>
    </xf>
    <xf numFmtId="0" fontId="16" fillId="14" borderId="60" xfId="0" applyFont="1" applyFill="1" applyBorder="1" applyAlignment="1">
      <alignment horizontal="center" vertical="center" wrapText="1"/>
    </xf>
    <xf numFmtId="0" fontId="16" fillId="14" borderId="37" xfId="0" applyFont="1" applyFill="1" applyBorder="1" applyAlignment="1">
      <alignment horizontal="center" vertical="center"/>
    </xf>
    <xf numFmtId="164" fontId="16" fillId="0" borderId="37" xfId="0" applyNumberFormat="1" applyFont="1" applyBorder="1" applyAlignment="1">
      <alignment horizontal="center" vertical="center" wrapText="1"/>
    </xf>
    <xf numFmtId="0" fontId="16" fillId="0" borderId="37" xfId="0" applyFont="1" applyBorder="1" applyAlignment="1">
      <alignment horizontal="center" vertical="center" wrapText="1"/>
    </xf>
    <xf numFmtId="0" fontId="15" fillId="0" borderId="35" xfId="0" applyFont="1" applyFill="1" applyBorder="1" applyAlignment="1">
      <alignment horizontal="center" vertical="center" wrapText="1"/>
    </xf>
    <xf numFmtId="0" fontId="15" fillId="0" borderId="50"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6" fillId="0" borderId="20" xfId="0" applyFont="1" applyFill="1" applyBorder="1" applyAlignment="1">
      <alignment vertical="center"/>
    </xf>
    <xf numFmtId="0" fontId="16" fillId="0" borderId="38"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38" xfId="0" applyFont="1" applyFill="1" applyBorder="1" applyAlignment="1">
      <alignment horizontal="center" vertical="center" wrapText="1"/>
    </xf>
    <xf numFmtId="0" fontId="16" fillId="0" borderId="6" xfId="0" applyFont="1" applyFill="1" applyBorder="1" applyAlignment="1">
      <alignment vertical="center" wrapText="1"/>
    </xf>
    <xf numFmtId="0" fontId="16" fillId="0" borderId="42" xfId="0" applyFont="1" applyFill="1" applyBorder="1" applyAlignment="1">
      <alignment vertical="center" wrapText="1"/>
    </xf>
    <xf numFmtId="0" fontId="15" fillId="0" borderId="33" xfId="0" applyFont="1" applyFill="1" applyBorder="1" applyAlignment="1">
      <alignment horizontal="center" vertical="center" wrapText="1"/>
    </xf>
    <xf numFmtId="0" fontId="15" fillId="0" borderId="49"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13" borderId="9" xfId="0" applyFont="1" applyFill="1" applyBorder="1" applyAlignment="1">
      <alignment horizontal="center" vertical="center" wrapText="1"/>
    </xf>
    <xf numFmtId="0" fontId="15" fillId="13" borderId="39"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5" fillId="12" borderId="45" xfId="0" applyFont="1" applyFill="1" applyBorder="1" applyAlignment="1">
      <alignment vertical="center" wrapText="1"/>
    </xf>
    <xf numFmtId="0" fontId="16" fillId="12" borderId="36"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56" xfId="0" applyFont="1" applyFill="1" applyBorder="1" applyAlignment="1">
      <alignment horizontal="center" vertical="center" wrapText="1"/>
    </xf>
    <xf numFmtId="164" fontId="16" fillId="0" borderId="58" xfId="0" applyNumberFormat="1" applyFont="1" applyFill="1" applyBorder="1" applyAlignment="1">
      <alignment horizontal="center" vertical="center" wrapText="1"/>
    </xf>
    <xf numFmtId="164" fontId="16" fillId="0" borderId="22" xfId="0" applyNumberFormat="1"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25" xfId="0" applyFont="1" applyFill="1" applyBorder="1" applyAlignment="1">
      <alignment horizontal="center" vertical="center" wrapText="1"/>
    </xf>
    <xf numFmtId="164" fontId="16" fillId="0" borderId="36" xfId="0" applyNumberFormat="1" applyFont="1" applyFill="1" applyBorder="1" applyAlignment="1">
      <alignment horizontal="center" vertical="center" wrapText="1"/>
    </xf>
    <xf numFmtId="164" fontId="16" fillId="0" borderId="53" xfId="0" applyNumberFormat="1" applyFont="1" applyFill="1" applyBorder="1" applyAlignment="1">
      <alignment horizontal="center" vertical="center" wrapText="1"/>
    </xf>
    <xf numFmtId="164" fontId="16" fillId="0" borderId="12"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12" borderId="6" xfId="0" applyNumberFormat="1" applyFont="1" applyFill="1" applyBorder="1" applyAlignment="1">
      <alignment horizontal="center" vertical="center" wrapText="1"/>
    </xf>
    <xf numFmtId="0" fontId="14" fillId="12" borderId="36" xfId="0" applyFont="1" applyFill="1" applyBorder="1" applyAlignment="1">
      <alignment horizontal="center" vertical="center" wrapText="1"/>
    </xf>
    <xf numFmtId="0" fontId="16" fillId="0" borderId="0" xfId="0" applyNumberFormat="1" applyFont="1" applyFill="1" applyAlignment="1">
      <alignment vertical="center" wrapText="1"/>
    </xf>
    <xf numFmtId="0" fontId="16" fillId="0" borderId="3" xfId="0" applyNumberFormat="1" applyFont="1" applyFill="1" applyBorder="1" applyAlignment="1">
      <alignment vertical="center" wrapText="1"/>
    </xf>
    <xf numFmtId="0" fontId="16" fillId="0" borderId="42" xfId="0" applyNumberFormat="1" applyFont="1" applyFill="1" applyBorder="1" applyAlignment="1">
      <alignment vertical="center" wrapText="1"/>
    </xf>
    <xf numFmtId="0" fontId="15" fillId="0" borderId="33" xfId="0" applyNumberFormat="1" applyFont="1" applyFill="1" applyBorder="1" applyAlignment="1">
      <alignment horizontal="center" vertical="center" wrapText="1"/>
    </xf>
    <xf numFmtId="0" fontId="15" fillId="0" borderId="49" xfId="0" applyNumberFormat="1" applyFont="1" applyFill="1" applyBorder="1" applyAlignment="1">
      <alignment horizontal="center" vertical="center" wrapText="1"/>
    </xf>
    <xf numFmtId="0" fontId="15" fillId="0" borderId="30" xfId="0" applyNumberFormat="1" applyFont="1" applyFill="1" applyBorder="1" applyAlignment="1">
      <alignment horizontal="center" vertical="center" wrapText="1"/>
    </xf>
    <xf numFmtId="0" fontId="15" fillId="0" borderId="0" xfId="0" applyNumberFormat="1" applyFont="1" applyFill="1" applyAlignment="1">
      <alignment horizontal="center" vertical="center" wrapText="1"/>
    </xf>
    <xf numFmtId="0" fontId="16" fillId="0" borderId="22" xfId="0" applyNumberFormat="1" applyFont="1" applyFill="1" applyBorder="1" applyAlignment="1">
      <alignment horizontal="center" vertical="center" wrapText="1"/>
    </xf>
    <xf numFmtId="0" fontId="16" fillId="0" borderId="56" xfId="0" applyNumberFormat="1" applyFont="1" applyFill="1" applyBorder="1" applyAlignment="1">
      <alignment horizontal="center" vertical="center" wrapText="1"/>
    </xf>
    <xf numFmtId="0" fontId="16" fillId="0" borderId="21" xfId="0" applyNumberFormat="1" applyFont="1" applyFill="1" applyBorder="1" applyAlignment="1">
      <alignment horizontal="center" vertical="center" wrapText="1"/>
    </xf>
    <xf numFmtId="0" fontId="16" fillId="0" borderId="25" xfId="0" applyNumberFormat="1" applyFont="1" applyFill="1" applyBorder="1" applyAlignment="1">
      <alignment horizontal="center" vertical="center" wrapText="1"/>
    </xf>
    <xf numFmtId="0" fontId="16" fillId="0" borderId="0" xfId="0" applyNumberFormat="1" applyFont="1" applyFill="1" applyAlignment="1">
      <alignment horizontal="center" vertical="center" wrapText="1"/>
    </xf>
    <xf numFmtId="0" fontId="15" fillId="13" borderId="9" xfId="0" applyNumberFormat="1" applyFont="1" applyFill="1" applyBorder="1" applyAlignment="1">
      <alignment horizontal="center" vertical="center" wrapText="1"/>
    </xf>
    <xf numFmtId="0" fontId="15" fillId="13" borderId="39" xfId="0" applyNumberFormat="1" applyFont="1" applyFill="1" applyBorder="1" applyAlignment="1">
      <alignment horizontal="center" vertical="center" wrapText="1"/>
    </xf>
    <xf numFmtId="0" fontId="16" fillId="0" borderId="36" xfId="0" applyNumberFormat="1" applyFont="1" applyFill="1" applyBorder="1" applyAlignment="1">
      <alignment horizontal="center" vertical="center" wrapText="1"/>
    </xf>
    <xf numFmtId="0" fontId="16" fillId="0" borderId="6" xfId="0" applyNumberFormat="1" applyFont="1" applyFill="1" applyBorder="1" applyAlignment="1">
      <alignment horizontal="center" vertical="center" wrapText="1"/>
    </xf>
    <xf numFmtId="0" fontId="15" fillId="12" borderId="45" xfId="0" applyNumberFormat="1" applyFont="1" applyFill="1" applyBorder="1" applyAlignment="1">
      <alignment vertical="center" wrapText="1"/>
    </xf>
    <xf numFmtId="0" fontId="16" fillId="12" borderId="36" xfId="0" applyNumberFormat="1" applyFont="1" applyFill="1" applyBorder="1" applyAlignment="1">
      <alignment horizontal="center" vertical="center" wrapText="1"/>
    </xf>
    <xf numFmtId="164" fontId="16" fillId="0" borderId="56" xfId="0" applyNumberFormat="1" applyFont="1" applyFill="1" applyBorder="1" applyAlignment="1">
      <alignment horizontal="center" vertical="center" wrapText="1"/>
    </xf>
  </cellXfs>
  <cellStyles count="17">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tabSelected="1" zoomScale="125" zoomScaleNormal="125" zoomScalePageLayoutView="125" workbookViewId="0">
      <selection activeCell="B2" sqref="B2"/>
    </sheetView>
  </sheetViews>
  <sheetFormatPr baseColWidth="10" defaultColWidth="17.1640625" defaultRowHeight="12.75" customHeight="1" x14ac:dyDescent="0"/>
  <cols>
    <col min="1" max="1" width="40" customWidth="1"/>
    <col min="2" max="2" width="17.33203125" customWidth="1"/>
  </cols>
  <sheetData>
    <row r="1" spans="1:3" ht="12.75" customHeight="1">
      <c r="A1" s="13" t="s">
        <v>0</v>
      </c>
      <c r="B1" s="13"/>
    </row>
    <row r="2" spans="1:3" ht="12.75" customHeight="1">
      <c r="A2" s="2" t="s">
        <v>1</v>
      </c>
      <c r="B2" s="10" t="str">
        <f>Calculations!A2</f>
        <v>Design Challenges for the Developing World</v>
      </c>
      <c r="C2" s="5"/>
    </row>
    <row r="3" spans="1:3" ht="12.75" customHeight="1">
      <c r="A3" s="1" t="s">
        <v>2</v>
      </c>
      <c r="B3" s="9">
        <v>18</v>
      </c>
      <c r="C3" s="5"/>
    </row>
    <row r="4" spans="1:3" ht="12.75" customHeight="1">
      <c r="A4" s="1" t="s">
        <v>3</v>
      </c>
      <c r="B4" s="9">
        <v>10</v>
      </c>
      <c r="C4" s="5"/>
    </row>
    <row r="5" spans="1:3" ht="12.75" customHeight="1">
      <c r="A5" s="8"/>
      <c r="B5" s="8"/>
    </row>
    <row r="6" spans="1:3" ht="12.75" customHeight="1">
      <c r="A6" s="13" t="s">
        <v>4</v>
      </c>
      <c r="B6" s="13"/>
    </row>
    <row r="7" spans="1:3" ht="12.75" customHeight="1">
      <c r="A7" s="3" t="s">
        <v>5</v>
      </c>
      <c r="B7" s="7">
        <v>3</v>
      </c>
      <c r="C7" s="5"/>
    </row>
    <row r="8" spans="1:3" ht="12.75" customHeight="1">
      <c r="A8" s="8"/>
      <c r="B8" s="8"/>
    </row>
    <row r="9" spans="1:3" ht="12.75" customHeight="1">
      <c r="A9" s="13" t="s">
        <v>6</v>
      </c>
      <c r="B9" s="13"/>
    </row>
    <row r="10" spans="1:3" ht="12.75" customHeight="1">
      <c r="A10" s="6" t="s">
        <v>7</v>
      </c>
      <c r="B10" s="4">
        <f>ROUNDUP('Single Kit Order List'!E2,-1)</f>
        <v>340</v>
      </c>
      <c r="C10" s="5"/>
    </row>
    <row r="11" spans="1:3" ht="12.75" customHeight="1">
      <c r="A11" s="6" t="s">
        <v>8</v>
      </c>
      <c r="B11" s="4">
        <f>ROUNDUP(Calculations!H2,-1)</f>
        <v>50</v>
      </c>
      <c r="C11" s="5"/>
    </row>
    <row r="12" spans="1:3" ht="12.75" customHeight="1">
      <c r="A12" s="12" t="s">
        <v>9</v>
      </c>
      <c r="B12" s="11">
        <f>ROUNDUP((B3/B7),0)</f>
        <v>6</v>
      </c>
      <c r="C12" s="5"/>
    </row>
    <row r="13" spans="1:3" ht="12.75" customHeight="1">
      <c r="A13" s="6" t="s">
        <v>10</v>
      </c>
      <c r="B13" s="4">
        <f>ROUNDUP('Bulk Order List'!G2,-1)</f>
        <v>2960</v>
      </c>
      <c r="C13" s="5"/>
    </row>
    <row r="14" spans="1:3" ht="12.75" customHeight="1">
      <c r="A14" s="6" t="s">
        <v>11</v>
      </c>
      <c r="B14" s="4">
        <f>ROUNDUP('Bulk Order List'!F2,-1)</f>
        <v>300</v>
      </c>
      <c r="C14" s="5"/>
    </row>
    <row r="15" spans="1:3" ht="12.75" customHeight="1">
      <c r="A15" s="8"/>
      <c r="B15" s="8"/>
    </row>
  </sheetData>
  <mergeCells count="3">
    <mergeCell ref="A1:B1"/>
    <mergeCell ref="A6:B6"/>
    <mergeCell ref="A9:B9"/>
  </mergeCells>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zoomScale="125" zoomScaleNormal="125" zoomScalePageLayoutView="125" workbookViewId="0">
      <selection activeCell="B8" sqref="B8"/>
    </sheetView>
  </sheetViews>
  <sheetFormatPr baseColWidth="10" defaultColWidth="17.1640625" defaultRowHeight="12.75" customHeight="1" x14ac:dyDescent="0"/>
  <cols>
    <col min="1" max="1" width="36.5" style="130" customWidth="1"/>
    <col min="2" max="2" width="27.5" style="130" customWidth="1"/>
    <col min="3" max="3" width="11.83203125" style="130" customWidth="1"/>
    <col min="4" max="4" width="12.33203125" style="130" customWidth="1"/>
    <col min="5" max="5" width="12" style="130" customWidth="1"/>
    <col min="6" max="6" width="17.6640625" style="130" customWidth="1"/>
    <col min="7" max="7" width="10.83203125" style="130" customWidth="1"/>
    <col min="8" max="8" width="10.6640625" style="130" customWidth="1"/>
    <col min="9" max="9" width="10" style="130" customWidth="1"/>
    <col min="10" max="10" width="11" style="130" customWidth="1"/>
    <col min="11" max="11" width="12" style="130" customWidth="1"/>
    <col min="12" max="12" width="35.33203125" style="130" customWidth="1"/>
    <col min="13" max="16384" width="17.1640625" style="130"/>
  </cols>
  <sheetData>
    <row r="1" spans="1:12" s="136" customFormat="1" ht="24">
      <c r="A1" s="133" t="str">
        <f>Calculations!A1</f>
        <v>Module Name</v>
      </c>
      <c r="B1" s="133" t="str">
        <f>Calculations!B1</f>
        <v>Students per Group</v>
      </c>
      <c r="C1" s="133" t="str">
        <f>Calculations!C1</f>
        <v>Students per Class</v>
      </c>
      <c r="D1" s="134" t="str">
        <f>Calculations!D1</f>
        <v>Groups per class</v>
      </c>
      <c r="E1" s="133" t="s">
        <v>12</v>
      </c>
      <c r="F1" s="133" t="str">
        <f>Calculations!H1</f>
        <v>Total Expendables Cost</v>
      </c>
      <c r="G1" s="135"/>
    </row>
    <row r="2" spans="1:12" s="141" customFormat="1" ht="12.75" customHeight="1">
      <c r="A2" s="137" t="str">
        <f>Calculations!A2</f>
        <v>Design Challenges for the Developing World</v>
      </c>
      <c r="B2" s="138">
        <f>Calculations!B2</f>
        <v>3</v>
      </c>
      <c r="C2" s="138">
        <f>Calculations!C2</f>
        <v>18</v>
      </c>
      <c r="D2" s="138">
        <f>Calculations!D2</f>
        <v>6</v>
      </c>
      <c r="E2" s="148">
        <f>SUM(K4:K36)</f>
        <v>339.72000000000008</v>
      </c>
      <c r="F2" s="121">
        <f>Calculations!H2</f>
        <v>45.821666666666658</v>
      </c>
      <c r="G2" s="139"/>
      <c r="H2" s="140"/>
      <c r="I2" s="140"/>
      <c r="J2" s="140"/>
      <c r="K2" s="140"/>
    </row>
    <row r="3" spans="1:12" ht="24">
      <c r="A3" s="142" t="str">
        <f>Calculations!A3</f>
        <v>Part Description</v>
      </c>
      <c r="B3" s="142" t="str">
        <f>Calculations!B3</f>
        <v>Ordering Notes</v>
      </c>
      <c r="C3" s="142" t="str">
        <f>Calculations!D3</f>
        <v>Activity</v>
      </c>
      <c r="D3" s="142" t="str">
        <f>Calculations!E3</f>
        <v>Expendable</v>
      </c>
      <c r="E3" s="142" t="str">
        <f>Calculations!H3</f>
        <v>Total Items per Class</v>
      </c>
      <c r="F3" s="142" t="str">
        <f>Calculations!I3</f>
        <v>Vendor</v>
      </c>
      <c r="G3" s="142" t="str">
        <f>Calculations!J3</f>
        <v>Vendor Part Number</v>
      </c>
      <c r="H3" s="142" t="str">
        <f>Calculations!K3</f>
        <v>Pack Price</v>
      </c>
      <c r="I3" s="142" t="str">
        <f>Calculations!L3</f>
        <v>Items per Pack</v>
      </c>
      <c r="J3" s="142" t="s">
        <v>13</v>
      </c>
      <c r="K3" s="142" t="str">
        <f>Calculations!N3</f>
        <v>Total Price per Class</v>
      </c>
      <c r="L3" s="143" t="str">
        <f>Calculations!Q3</f>
        <v>Link to Part on Website</v>
      </c>
    </row>
    <row r="4" spans="1:12" ht="12.75" customHeight="1">
      <c r="A4" s="146" t="str">
        <f>Calculations!A4</f>
        <v>Plastic bottle (16 oz, clear)</v>
      </c>
      <c r="B4" s="131">
        <f>Calculations!B4</f>
        <v>0</v>
      </c>
      <c r="C4" s="144">
        <f>Calculations!D4</f>
        <v>1</v>
      </c>
      <c r="D4" s="144" t="str">
        <f>Calculations!E4</f>
        <v>Yes</v>
      </c>
      <c r="E4" s="145">
        <f>Calculations!$H4</f>
        <v>7</v>
      </c>
      <c r="F4" s="147" t="str">
        <f>Calculations!I4</f>
        <v>Student/instructor provided</v>
      </c>
      <c r="G4" s="147"/>
      <c r="H4" s="124"/>
      <c r="I4" s="144"/>
      <c r="J4" s="145"/>
      <c r="K4" s="127"/>
      <c r="L4" s="132"/>
    </row>
    <row r="5" spans="1:12" ht="12.75" customHeight="1">
      <c r="A5" s="146" t="str">
        <f>Calculations!A5</f>
        <v>Binder clips</v>
      </c>
      <c r="B5" s="131">
        <f>Calculations!B5</f>
        <v>0</v>
      </c>
      <c r="C5" s="144">
        <f>Calculations!D5</f>
        <v>1</v>
      </c>
      <c r="D5" s="144" t="str">
        <f>Calculations!E5</f>
        <v>No</v>
      </c>
      <c r="E5" s="145">
        <f>Calculations!$H5</f>
        <v>24</v>
      </c>
      <c r="F5" s="147" t="str">
        <f>Calculations!I5</f>
        <v>Staples</v>
      </c>
      <c r="G5" s="147">
        <f>HYPERLINK(Calculations!Q5,Calculations!J5)</f>
        <v>831270</v>
      </c>
      <c r="H5" s="124">
        <f>Calculations!K5</f>
        <v>0.99</v>
      </c>
      <c r="I5" s="144">
        <f>Calculations!L5</f>
        <v>12</v>
      </c>
      <c r="J5" s="145">
        <f>ROUNDUP(((E5)/I5),0)</f>
        <v>2</v>
      </c>
      <c r="K5" s="127">
        <f>J5*H5</f>
        <v>1.98</v>
      </c>
      <c r="L5" s="132" t="str">
        <f>HYPERLINK(Calculations!Q5,Calculations!Q5)</f>
        <v>http://www.staples.com/OIC-Small-Binder-Clips-Black-and-Silver-3-4-inch-Width-3/product_831270</v>
      </c>
    </row>
    <row r="6" spans="1:12" ht="12.75" customHeight="1">
      <c r="A6" s="146" t="str">
        <f>Calculations!A6</f>
        <v>Photoresistor</v>
      </c>
      <c r="B6" s="131">
        <f>Calculations!B6</f>
        <v>0</v>
      </c>
      <c r="C6" s="144">
        <f>Calculations!D6</f>
        <v>1</v>
      </c>
      <c r="D6" s="144" t="str">
        <f>Calculations!E6</f>
        <v>No</v>
      </c>
      <c r="E6" s="145">
        <f>Calculations!$H6</f>
        <v>6</v>
      </c>
      <c r="F6" s="147" t="str">
        <f>Calculations!I6</f>
        <v>Jameco</v>
      </c>
      <c r="G6" s="147">
        <f>HYPERLINK(Calculations!Q6,Calculations!J6)</f>
        <v>202403</v>
      </c>
      <c r="H6" s="124">
        <f>Calculations!K6</f>
        <v>1.1499999999999999</v>
      </c>
      <c r="I6" s="144">
        <f>Calculations!L6</f>
        <v>1</v>
      </c>
      <c r="J6" s="145">
        <f>ROUNDUP(((E6)/I6),0)</f>
        <v>6</v>
      </c>
      <c r="K6" s="127">
        <f>J6*H6</f>
        <v>6.8999999999999995</v>
      </c>
      <c r="L6" s="132" t="str">
        <f>HYPERLINK(Calculations!Q6,Calculations!Q6)</f>
        <v>http://www.jameco.com/webapp/wcs/stores/servlet/ProductDisplay?search_type=jamecoall&amp;catalogId=10001&amp;freeText=202403&amp;langId=-1&amp;productId=202403&amp;storeId=10001&amp;ddkey=http:StoreCatalogDrillDownView</v>
      </c>
    </row>
    <row r="7" spans="1:12" ht="12.75" customHeight="1">
      <c r="A7" s="146" t="str">
        <f>Calculations!A7</f>
        <v>Alligator wires</v>
      </c>
      <c r="B7" s="131">
        <f>Calculations!B7</f>
        <v>0</v>
      </c>
      <c r="C7" s="144">
        <f>Calculations!D7</f>
        <v>1</v>
      </c>
      <c r="D7" s="144" t="str">
        <f>Calculations!E7</f>
        <v>No</v>
      </c>
      <c r="E7" s="145">
        <f>Calculations!$H7</f>
        <v>12</v>
      </c>
      <c r="F7" s="147" t="str">
        <f>Calculations!I7</f>
        <v>Jameco</v>
      </c>
      <c r="G7" s="147">
        <f>HYPERLINK(Calculations!Q7,Calculations!J7)</f>
        <v>10444</v>
      </c>
      <c r="H7" s="124">
        <f>Calculations!K7</f>
        <v>4.95</v>
      </c>
      <c r="I7" s="144">
        <f>Calculations!L7</f>
        <v>10</v>
      </c>
      <c r="J7" s="145">
        <f>ROUNDUP(((E7)/I7),0)</f>
        <v>2</v>
      </c>
      <c r="K7" s="127">
        <f>J7*H7</f>
        <v>9.9</v>
      </c>
      <c r="L7" s="132" t="str">
        <f>HYPERLINK(Calculations!Q7,Calculations!Q7)</f>
        <v>https://www.jameco.com/webapp/wcs/stores/servlet/ProductDisplay?langId=-1&amp;storeId=10001&amp;catalogId=10001&amp;productId=10444</v>
      </c>
    </row>
    <row r="8" spans="1:12" ht="12.75" customHeight="1">
      <c r="A8" s="146" t="str">
        <f>Calculations!A8</f>
        <v>Digital multimeter</v>
      </c>
      <c r="B8" s="131">
        <f>Calculations!B8</f>
        <v>0</v>
      </c>
      <c r="C8" s="144">
        <f>Calculations!D8</f>
        <v>1</v>
      </c>
      <c r="D8" s="144" t="str">
        <f>Calculations!E8</f>
        <v>No</v>
      </c>
      <c r="E8" s="145">
        <f>Calculations!$H8</f>
        <v>6</v>
      </c>
      <c r="F8" s="147" t="str">
        <f>Calculations!I8</f>
        <v>Walmart</v>
      </c>
      <c r="G8" s="147">
        <f>HYPERLINK(Calculations!Q8,Calculations!J8)</f>
        <v>1050326</v>
      </c>
      <c r="H8" s="124">
        <f>Calculations!K8</f>
        <v>12.37</v>
      </c>
      <c r="I8" s="144">
        <f>Calculations!L8</f>
        <v>1</v>
      </c>
      <c r="J8" s="145">
        <f>ROUNDUP(((E8)/I8),0)</f>
        <v>6</v>
      </c>
      <c r="K8" s="127">
        <f>J8*H8</f>
        <v>74.22</v>
      </c>
      <c r="L8" s="132" t="str">
        <f>HYPERLINK(Calculations!Q8,Calculations!Q8)</f>
        <v>http://www.walmart.com/ip/Innova-3300-Equus-3300-Hands-free-Digital-Multimeter/14644665</v>
      </c>
    </row>
    <row r="9" spans="1:12" ht="12.75" customHeight="1">
      <c r="A9" s="146" t="str">
        <f>Calculations!A9</f>
        <v>Clear packing tape</v>
      </c>
      <c r="B9" s="131">
        <f>Calculations!B9</f>
        <v>0</v>
      </c>
      <c r="C9" s="144">
        <f>Calculations!D9</f>
        <v>1</v>
      </c>
      <c r="D9" s="144" t="str">
        <f>Calculations!E9</f>
        <v>Yes</v>
      </c>
      <c r="E9" s="145">
        <f>Calculations!$H9</f>
        <v>3</v>
      </c>
      <c r="F9" s="147" t="str">
        <f>Calculations!I9</f>
        <v>Staples</v>
      </c>
      <c r="G9" s="147">
        <f>HYPERLINK(Calculations!Q9,Calculations!J9)</f>
        <v>824219</v>
      </c>
      <c r="H9" s="124">
        <f>Calculations!K9</f>
        <v>2</v>
      </c>
      <c r="I9" s="144">
        <f>Calculations!L9</f>
        <v>1</v>
      </c>
      <c r="J9" s="145">
        <f>ROUNDUP(((E9)/I9),0)</f>
        <v>3</v>
      </c>
      <c r="K9" s="127">
        <f>J9*H9</f>
        <v>6</v>
      </c>
      <c r="L9" s="132" t="str">
        <f>HYPERLINK(Calculations!Q9,Calculations!Q9)</f>
        <v>http://www.staples.com/Scotch-Heavy-Duty-Shipping-Packaging-Tape-Dispenser-Clear-2-inch-x-22/product_824219</v>
      </c>
    </row>
    <row r="10" spans="1:12" ht="12.75" customHeight="1">
      <c r="A10" s="146" t="str">
        <f>Calculations!A10</f>
        <v>Plastic cups</v>
      </c>
      <c r="B10" s="131">
        <f>Calculations!B10</f>
        <v>0</v>
      </c>
      <c r="C10" s="144">
        <f>Calculations!D10</f>
        <v>2</v>
      </c>
      <c r="D10" s="144" t="str">
        <f>Calculations!E10</f>
        <v>No</v>
      </c>
      <c r="E10" s="145">
        <f>Calculations!$H10</f>
        <v>150</v>
      </c>
      <c r="F10" s="147" t="str">
        <f>Calculations!I10</f>
        <v>Party City</v>
      </c>
      <c r="G10" s="147">
        <f>HYPERLINK(Calculations!Q10,Calculations!J10)</f>
        <v>287629</v>
      </c>
      <c r="H10" s="124">
        <f>Calculations!K10</f>
        <v>7.99</v>
      </c>
      <c r="I10" s="144">
        <f>Calculations!L10</f>
        <v>100</v>
      </c>
      <c r="J10" s="145">
        <f>ROUNDUP(((E10)/I10),0)</f>
        <v>2</v>
      </c>
      <c r="K10" s="127">
        <f>J10*H10</f>
        <v>15.98</v>
      </c>
      <c r="L10" s="132" t="str">
        <f>HYPERLINK(Calculations!Q10,Calculations!Q10)</f>
        <v>http://www.partycity.com/product/royal+blue+plastic+cups+16oz+50ct.do</v>
      </c>
    </row>
    <row r="11" spans="1:12" ht="12.75" customHeight="1">
      <c r="A11" s="146" t="str">
        <f>Calculations!A11</f>
        <v>Dowel</v>
      </c>
      <c r="B11" s="131" t="str">
        <f>Calculations!B11</f>
        <v>1/4” or 5/16” dia, approximately 2 ft long</v>
      </c>
      <c r="C11" s="144">
        <f>Calculations!D11</f>
        <v>2</v>
      </c>
      <c r="D11" s="144" t="str">
        <f>Calculations!E11</f>
        <v>No</v>
      </c>
      <c r="E11" s="145">
        <f>Calculations!$H11</f>
        <v>6</v>
      </c>
      <c r="F11" s="147" t="str">
        <f>Calculations!I11</f>
        <v>Lowes</v>
      </c>
      <c r="G11" s="147">
        <f>HYPERLINK(Calculations!Q11,Calculations!J11)</f>
        <v>19377</v>
      </c>
      <c r="H11" s="124">
        <f>Calculations!K11</f>
        <v>0.78</v>
      </c>
      <c r="I11" s="144">
        <f>Calculations!L11</f>
        <v>2</v>
      </c>
      <c r="J11" s="145">
        <f>ROUNDUP(((E11)/I11),0)</f>
        <v>3</v>
      </c>
      <c r="K11" s="127">
        <f>J11*H11</f>
        <v>2.34</v>
      </c>
      <c r="L11" s="132" t="str">
        <f>HYPERLINK(Calculations!Q11,Calculations!Q11)</f>
        <v>http://www.lowes.com/pd_19377-261-436502_0__?productId=3040766</v>
      </c>
    </row>
    <row r="12" spans="1:12" ht="12.75" customHeight="1">
      <c r="A12" s="146" t="str">
        <f>Calculations!A12</f>
        <v>String or ribbon</v>
      </c>
      <c r="B12" s="131">
        <f>Calculations!B12</f>
        <v>0</v>
      </c>
      <c r="C12" s="144">
        <f>Calculations!D12</f>
        <v>2</v>
      </c>
      <c r="D12" s="144" t="str">
        <f>Calculations!E12</f>
        <v>Yes</v>
      </c>
      <c r="E12" s="145">
        <f>Calculations!$H12</f>
        <v>1</v>
      </c>
      <c r="F12" s="147" t="str">
        <f>Calculations!I12</f>
        <v>Amazon</v>
      </c>
      <c r="G12" s="147" t="str">
        <f>HYPERLINK(Calculations!Q12,Calculations!J12)</f>
        <v>B001689Y8Y</v>
      </c>
      <c r="H12" s="124">
        <f>Calculations!K12</f>
        <v>4.3099999999999996</v>
      </c>
      <c r="I12" s="144">
        <f>Calculations!L12</f>
        <v>1</v>
      </c>
      <c r="J12" s="145">
        <f>ROUNDUP(((E12)/I12),0)</f>
        <v>1</v>
      </c>
      <c r="K12" s="127">
        <f>J12*H12</f>
        <v>4.3099999999999996</v>
      </c>
      <c r="L12" s="132" t="str">
        <f>HYPERLINK(Calculations!Q12,Calculations!Q12)</f>
        <v>http://www.amazon.com/Package-feet-100%25-Natural-Hemp/dp/B001689Y8Y</v>
      </c>
    </row>
    <row r="13" spans="1:12" ht="12.75" customHeight="1">
      <c r="A13" s="146" t="str">
        <f>Calculations!A13</f>
        <v>Stapler</v>
      </c>
      <c r="B13" s="131">
        <f>Calculations!B13</f>
        <v>0</v>
      </c>
      <c r="C13" s="144">
        <f>Calculations!D13</f>
        <v>2</v>
      </c>
      <c r="D13" s="144" t="str">
        <f>Calculations!E13</f>
        <v>No</v>
      </c>
      <c r="E13" s="145">
        <f>Calculations!$H13</f>
        <v>3</v>
      </c>
      <c r="F13" s="147" t="str">
        <f>Calculations!I13</f>
        <v>Staples</v>
      </c>
      <c r="G13" s="147">
        <f>HYPERLINK(Calculations!Q13,Calculations!J13)</f>
        <v>761148</v>
      </c>
      <c r="H13" s="124">
        <f>Calculations!K13</f>
        <v>4.99</v>
      </c>
      <c r="I13" s="144">
        <f>Calculations!L13</f>
        <v>1</v>
      </c>
      <c r="J13" s="145">
        <f>ROUNDUP(((E13)/I13),0)</f>
        <v>3</v>
      </c>
      <c r="K13" s="127">
        <f>J13*H13</f>
        <v>14.97</v>
      </c>
      <c r="L13" s="132" t="str">
        <f>HYPERLINK(Calculations!Q13,Calculations!Q13)</f>
        <v>http://www.staples.com/Stanley-Bostitch-Classic-Metal-Full-Strip-Stapler-20-Sheet-Capacity-Black/product_761148</v>
      </c>
    </row>
    <row r="14" spans="1:12" ht="12.75" customHeight="1">
      <c r="A14" s="146" t="str">
        <f>Calculations!A14</f>
        <v>Pitcher or watering can</v>
      </c>
      <c r="B14" s="131" t="str">
        <f>Calculations!B14</f>
        <v>Approx 2 liters</v>
      </c>
      <c r="C14" s="144">
        <f>Calculations!D14</f>
        <v>2</v>
      </c>
      <c r="D14" s="144" t="str">
        <f>Calculations!E14</f>
        <v>No</v>
      </c>
      <c r="E14" s="145">
        <f>Calculations!$H14</f>
        <v>1</v>
      </c>
      <c r="F14" s="147" t="str">
        <f>Calculations!I14</f>
        <v>Amazon</v>
      </c>
      <c r="G14" s="147" t="str">
        <f>HYPERLINK(Calculations!Q14,Calculations!J14)</f>
        <v>B000BQO932</v>
      </c>
      <c r="H14" s="124">
        <f>Calculations!K14</f>
        <v>7.45</v>
      </c>
      <c r="I14" s="144">
        <f>Calculations!L14</f>
        <v>1</v>
      </c>
      <c r="J14" s="145">
        <f>ROUNDUP(((E14)/I14),0)</f>
        <v>1</v>
      </c>
      <c r="K14" s="127">
        <f>J14*H14</f>
        <v>7.45</v>
      </c>
      <c r="L14" s="132" t="str">
        <f>HYPERLINK(Calculations!Q14,Calculations!Q14)</f>
        <v>http://www.amazon.com/RUBBERMAID-Covered-Pitcher-2-25-White/dp/B000BQO932</v>
      </c>
    </row>
    <row r="15" spans="1:12" ht="12.75" customHeight="1">
      <c r="A15" s="146" t="str">
        <f>Calculations!A15</f>
        <v>Large sponge or magic eraser</v>
      </c>
      <c r="B15" s="131">
        <f>Calculations!B15</f>
        <v>0</v>
      </c>
      <c r="C15" s="144">
        <f>Calculations!D15</f>
        <v>3</v>
      </c>
      <c r="D15" s="144" t="str">
        <f>Calculations!E15</f>
        <v>No</v>
      </c>
      <c r="E15" s="145">
        <f>Calculations!$H15</f>
        <v>1</v>
      </c>
      <c r="F15" s="147" t="str">
        <f>Calculations!I15</f>
        <v>Walmart</v>
      </c>
      <c r="G15" s="147">
        <f>HYPERLINK(Calculations!Q15,Calculations!J15)</f>
        <v>552278671</v>
      </c>
      <c r="H15" s="124">
        <f>Calculations!K15</f>
        <v>1.89</v>
      </c>
      <c r="I15" s="144">
        <f>Calculations!L15</f>
        <v>1</v>
      </c>
      <c r="J15" s="145">
        <f>ROUNDUP(((E15)/I15),0)</f>
        <v>1</v>
      </c>
      <c r="K15" s="127">
        <f>J15*H15</f>
        <v>1.89</v>
      </c>
      <c r="L15" s="132" t="str">
        <f>HYPERLINK(Calculations!Q15,Calculations!Q15)</f>
        <v>http://www.walmart.com/ip/3M-Commercial-Cellulose-Yellow-Sponge-4pk/16351905</v>
      </c>
    </row>
    <row r="16" spans="1:12" ht="12.75" customHeight="1">
      <c r="A16" s="146" t="str">
        <f>Calculations!A16</f>
        <v>Red marker</v>
      </c>
      <c r="B16" s="131">
        <f>Calculations!B16</f>
        <v>0</v>
      </c>
      <c r="C16" s="144">
        <f>Calculations!D16</f>
        <v>3</v>
      </c>
      <c r="D16" s="144" t="str">
        <f>Calculations!E16</f>
        <v>No</v>
      </c>
      <c r="E16" s="145">
        <f>Calculations!$H16</f>
        <v>6</v>
      </c>
      <c r="F16" s="147" t="str">
        <f>Calculations!I16</f>
        <v>Staples</v>
      </c>
      <c r="G16" s="147">
        <f>HYPERLINK(Calculations!Q16,Calculations!J16)</f>
        <v>498246</v>
      </c>
      <c r="H16" s="124">
        <f>Calculations!K16</f>
        <v>1.49</v>
      </c>
      <c r="I16" s="144">
        <f>Calculations!L16</f>
        <v>1</v>
      </c>
      <c r="J16" s="145">
        <f>ROUNDUP(((E16)/I16),0)</f>
        <v>6</v>
      </c>
      <c r="K16" s="127">
        <f>J16*H16</f>
        <v>8.94</v>
      </c>
      <c r="L16" s="132" t="str">
        <f>HYPERLINK(Calculations!Q16,Calculations!Q16)</f>
        <v>http://www.staples.com/Sharpie-Fine-Point-Permanent-Marker-Red-Each/product_498246</v>
      </c>
    </row>
    <row r="17" spans="1:12" ht="12.75" customHeight="1">
      <c r="A17" s="146" t="str">
        <f>Calculations!A17</f>
        <v>Black marker</v>
      </c>
      <c r="B17" s="131">
        <f>Calculations!B17</f>
        <v>0</v>
      </c>
      <c r="C17" s="144">
        <f>Calculations!D17</f>
        <v>3</v>
      </c>
      <c r="D17" s="144" t="str">
        <f>Calculations!E17</f>
        <v>No</v>
      </c>
      <c r="E17" s="145">
        <f>Calculations!$H17</f>
        <v>1</v>
      </c>
      <c r="F17" s="147" t="str">
        <f>Calculations!I17</f>
        <v>Staples</v>
      </c>
      <c r="G17" s="147">
        <f>HYPERLINK(Calculations!Q17,Calculations!J17)</f>
        <v>498238</v>
      </c>
      <c r="H17" s="124">
        <f>Calculations!K17</f>
        <v>1.29</v>
      </c>
      <c r="I17" s="144">
        <f>Calculations!L17</f>
        <v>1</v>
      </c>
      <c r="J17" s="145">
        <f>ROUNDUP(((E17)/I17),0)</f>
        <v>1</v>
      </c>
      <c r="K17" s="127">
        <f>J17*H17</f>
        <v>1.29</v>
      </c>
      <c r="L17" s="132" t="str">
        <f>HYPERLINK(Calculations!Q17,Calculations!Q17)</f>
        <v>http://www.staples.com/Sharpie-Fine-Point-Permanent-Markers-Black-Each/product_498238</v>
      </c>
    </row>
    <row r="18" spans="1:12" ht="12.75" customHeight="1">
      <c r="A18" s="146" t="str">
        <f>Calculations!A18</f>
        <v>Poster board</v>
      </c>
      <c r="B18" s="131">
        <f>Calculations!B18</f>
        <v>0</v>
      </c>
      <c r="C18" s="144">
        <f>Calculations!D18</f>
        <v>3</v>
      </c>
      <c r="D18" s="144" t="str">
        <f>Calculations!E18</f>
        <v>Yes</v>
      </c>
      <c r="E18" s="145">
        <f>Calculations!$H18</f>
        <v>1</v>
      </c>
      <c r="F18" s="147" t="str">
        <f>Calculations!I18</f>
        <v>Staples</v>
      </c>
      <c r="G18" s="147">
        <f>HYPERLINK(Calculations!Q18,Calculations!J18)</f>
        <v>247403</v>
      </c>
      <c r="H18" s="124">
        <f>Calculations!K18</f>
        <v>7</v>
      </c>
      <c r="I18" s="144">
        <f>Calculations!L18</f>
        <v>10</v>
      </c>
      <c r="J18" s="145">
        <f>ROUNDUP(((E18)/I18),0)</f>
        <v>1</v>
      </c>
      <c r="K18" s="127">
        <f>J18*H18</f>
        <v>7</v>
      </c>
      <c r="L18" s="132" t="str">
        <f>HYPERLINK(Calculations!Q18,Calculations!Q18)</f>
        <v>http://www.staples.com/Staples-White-Poster-Boards-10-Pack-22-inch-x-28-inch/product_247403</v>
      </c>
    </row>
    <row r="19" spans="1:12" ht="12.75" customHeight="1">
      <c r="A19" s="146" t="str">
        <f>Calculations!A19</f>
        <v>Quarters or pennies</v>
      </c>
      <c r="B19" s="131" t="str">
        <f>Calculations!B19</f>
        <v>If you can't find enough quarters or pennies, any small weights will do</v>
      </c>
      <c r="C19" s="144" t="str">
        <f>Calculations!D19</f>
        <v>3,4,5</v>
      </c>
      <c r="D19" s="144" t="str">
        <f>Calculations!E19</f>
        <v>No</v>
      </c>
      <c r="E19" s="145">
        <f>Calculations!$H19</f>
        <v>180</v>
      </c>
      <c r="F19" s="147" t="str">
        <f>Calculations!I19</f>
        <v>Student/instructor provided</v>
      </c>
      <c r="G19" s="147"/>
      <c r="H19" s="124"/>
      <c r="I19" s="144"/>
      <c r="J19" s="145"/>
      <c r="K19" s="127"/>
      <c r="L19" s="132"/>
    </row>
    <row r="20" spans="1:12" ht="12.75" customHeight="1">
      <c r="A20" s="146" t="str">
        <f>Calculations!A20</f>
        <v>Ruler</v>
      </c>
      <c r="B20" s="131">
        <f>Calculations!B20</f>
        <v>0</v>
      </c>
      <c r="C20" s="144" t="str">
        <f>Calculations!D20</f>
        <v>3,5</v>
      </c>
      <c r="D20" s="144" t="str">
        <f>Calculations!E20</f>
        <v>No</v>
      </c>
      <c r="E20" s="145">
        <f>Calculations!$H20</f>
        <v>6</v>
      </c>
      <c r="F20" s="147" t="str">
        <f>Calculations!I20</f>
        <v>Staples</v>
      </c>
      <c r="G20" s="147">
        <f>HYPERLINK(Calculations!Q20,Calculations!J20)</f>
        <v>164632</v>
      </c>
      <c r="H20" s="124">
        <f>Calculations!K20</f>
        <v>2.29</v>
      </c>
      <c r="I20" s="144">
        <f>Calculations!L20</f>
        <v>1</v>
      </c>
      <c r="J20" s="145">
        <f>ROUNDUP(((E20)/I20),0)</f>
        <v>6</v>
      </c>
      <c r="K20" s="127">
        <f>J20*H20</f>
        <v>13.74</v>
      </c>
      <c r="L20" s="132" t="str">
        <f>HYPERLINK(Calculations!Q20,Calculations!Q20)</f>
        <v>http://www.staples.com/Westcott-12-inch-Acrylic-Ruler/product_164632#id='dropdown_10366'</v>
      </c>
    </row>
    <row r="21" spans="1:12" ht="12.75" customHeight="1">
      <c r="A21" s="146" t="str">
        <f>Calculations!A21</f>
        <v>Drinking straws</v>
      </c>
      <c r="B21" s="131" t="str">
        <f>Calculations!B21</f>
        <v>Standard straws will do and it is ok if they are bendy straws. 1 pack of 50 will do or the one from the suggested vendor is 400 which can be split up. When splitting, you don't have to count to 50 as even as few as 30 would be fine.</v>
      </c>
      <c r="C21" s="144">
        <f>Calculations!D21</f>
        <v>4</v>
      </c>
      <c r="D21" s="144" t="str">
        <f>Calculations!E21</f>
        <v>Multiuse</v>
      </c>
      <c r="E21" s="145">
        <f>Calculations!$H21</f>
        <v>180</v>
      </c>
      <c r="F21" s="147" t="str">
        <f>Calculations!I21</f>
        <v>Walmart</v>
      </c>
      <c r="G21" s="147">
        <f>HYPERLINK(Calculations!Q21,Calculations!J21)</f>
        <v>381</v>
      </c>
      <c r="H21" s="124">
        <f>Calculations!K21</f>
        <v>4.97</v>
      </c>
      <c r="I21" s="144">
        <f>Calculations!L21</f>
        <v>400</v>
      </c>
      <c r="J21" s="145">
        <f>ROUNDUP(((E21)/I21),0)</f>
        <v>1</v>
      </c>
      <c r="K21" s="127">
        <f>J21*H21</f>
        <v>4.97</v>
      </c>
      <c r="L21" s="132" t="str">
        <f>HYPERLINK(Calculations!Q21,Calculations!Q21)</f>
        <v>http://www.walmart.com/ip/Boardwalk-Flex-Jumbo-Straws-400ct/15686222</v>
      </c>
    </row>
    <row r="22" spans="1:12" ht="12.75" customHeight="1">
      <c r="A22" s="146" t="str">
        <f>Calculations!A22</f>
        <v>Paper clips</v>
      </c>
      <c r="B22" s="131" t="str">
        <f>Calculations!B22</f>
        <v>Small</v>
      </c>
      <c r="C22" s="144">
        <f>Calculations!D22</f>
        <v>4</v>
      </c>
      <c r="D22" s="144" t="str">
        <f>Calculations!E22</f>
        <v>Multiuse</v>
      </c>
      <c r="E22" s="145">
        <f>Calculations!$H22</f>
        <v>180</v>
      </c>
      <c r="F22" s="147" t="str">
        <f>Calculations!I22</f>
        <v>Staples</v>
      </c>
      <c r="G22" s="147">
        <f>HYPERLINK(Calculations!Q22,Calculations!J22)</f>
        <v>472498</v>
      </c>
      <c r="H22" s="124">
        <f>Calculations!K22</f>
        <v>6.72</v>
      </c>
      <c r="I22" s="144">
        <f>Calculations!L22</f>
        <v>1000</v>
      </c>
      <c r="J22" s="145">
        <f>ROUNDUP(((E22)/I22),0)</f>
        <v>1</v>
      </c>
      <c r="K22" s="127">
        <f>J22*H22</f>
        <v>6.72</v>
      </c>
      <c r="L22" s="132" t="str">
        <f>HYPERLINK(Calculations!Q22,Calculations!Q22)</f>
        <v>http://www.staples.com/Staples-1-Size-Paper-Clips-Smooth-1-000-Pack/product_472480</v>
      </c>
    </row>
    <row r="23" spans="1:12" ht="12.75" customHeight="1">
      <c r="A23" s="146" t="str">
        <f>Calculations!A23</f>
        <v>Wood glue</v>
      </c>
      <c r="B23" s="131">
        <f>Calculations!B23</f>
        <v>0</v>
      </c>
      <c r="C23" s="144">
        <f>Calculations!D23</f>
        <v>5</v>
      </c>
      <c r="D23" s="144" t="str">
        <f>Calculations!E23</f>
        <v>Multiuse</v>
      </c>
      <c r="E23" s="145">
        <f>Calculations!$H23</f>
        <v>3</v>
      </c>
      <c r="F23" s="147" t="str">
        <f>Calculations!I23</f>
        <v>Lowes</v>
      </c>
      <c r="G23" s="147">
        <f>HYPERLINK(Calculations!Q23,Calculations!J23)</f>
        <v>86091</v>
      </c>
      <c r="H23" s="124">
        <f>Calculations!K23</f>
        <v>2.97</v>
      </c>
      <c r="I23" s="144">
        <f>Calculations!L23</f>
        <v>1</v>
      </c>
      <c r="J23" s="145">
        <f>ROUNDUP(((E23)/I23),0)</f>
        <v>3</v>
      </c>
      <c r="K23" s="127">
        <f>J23*H23</f>
        <v>8.91</v>
      </c>
      <c r="L23" s="132" t="str">
        <f>HYPERLINK(Calculations!Q23,Calculations!Q23)</f>
        <v>http://www.lowes.com/pd_86091-970-5063_0__?productId=1102613&amp;Ntt=wood+glue&amp;Ns=p_product_price|0</v>
      </c>
    </row>
    <row r="24" spans="1:12" ht="12.75" customHeight="1">
      <c r="A24" s="146" t="str">
        <f>Calculations!A24</f>
        <v>Pins (500 pack)</v>
      </c>
      <c r="B24" s="131" t="str">
        <f>Calculations!B24</f>
        <v>These come in various sized packs. Each group should be fine with about 50.</v>
      </c>
      <c r="C24" s="144">
        <f>Calculations!D24</f>
        <v>5</v>
      </c>
      <c r="D24" s="144" t="str">
        <f>Calculations!E24</f>
        <v>Multiuse</v>
      </c>
      <c r="E24" s="145">
        <f>Calculations!$H24</f>
        <v>1</v>
      </c>
      <c r="F24" s="147" t="str">
        <f>Calculations!I24</f>
        <v>Walmart</v>
      </c>
      <c r="G24" s="147">
        <f>HYPERLINK(Calculations!Q24,Calculations!J24)</f>
        <v>3009</v>
      </c>
      <c r="H24" s="124">
        <f>Calculations!K24</f>
        <v>8.7100000000000009</v>
      </c>
      <c r="I24" s="144">
        <f>Calculations!L24</f>
        <v>1</v>
      </c>
      <c r="J24" s="145">
        <f>ROUNDUP(((E24)/I24),0)</f>
        <v>1</v>
      </c>
      <c r="K24" s="127">
        <f>J24*H24</f>
        <v>8.7100000000000009</v>
      </c>
      <c r="L24" s="132" t="str">
        <f>HYPERLINK(Calculations!Q24,Calculations!Q24)</f>
        <v>http://www.walmart.com/ip/Dritz-Quilting-Quilter-s-Pins-500pk/17337803?findingMethod=rr</v>
      </c>
    </row>
    <row r="25" spans="1:12" ht="12.75" customHeight="1">
      <c r="A25" s="146" t="str">
        <f>Calculations!A25</f>
        <v>1/8"x1/8"x36" Balsa wood sticks</v>
      </c>
      <c r="B25" s="131">
        <f>Calculations!B25</f>
        <v>0</v>
      </c>
      <c r="C25" s="144">
        <f>Calculations!D25</f>
        <v>5</v>
      </c>
      <c r="D25" s="144" t="str">
        <f>Calculations!E25</f>
        <v>Yes</v>
      </c>
      <c r="E25" s="145">
        <f>Calculations!$H25</f>
        <v>60</v>
      </c>
      <c r="F25" s="147" t="str">
        <f>Calculations!I25</f>
        <v>Tower Hobbies</v>
      </c>
      <c r="G25" s="147" t="str">
        <f>HYPERLINK(Calculations!Q25,Calculations!J25)</f>
        <v>LXAR32</v>
      </c>
      <c r="H25" s="124">
        <f>Calculations!K25</f>
        <v>16.989999999999998</v>
      </c>
      <c r="I25" s="144">
        <f>Calculations!L25</f>
        <v>36</v>
      </c>
      <c r="J25" s="145">
        <f>ROUNDUP(((E25)/I25),0)</f>
        <v>2</v>
      </c>
      <c r="K25" s="127">
        <f>J25*H25</f>
        <v>33.979999999999997</v>
      </c>
      <c r="L25" s="132" t="str">
        <f>HYPERLINK(Calculations!Q25,Calculations!Q25)</f>
        <v>http://www3.towerhobbies.com/cgi-bin/wti0001p?&amp;I=LXAR32&amp;P=7</v>
      </c>
    </row>
    <row r="26" spans="1:12" ht="12.75" customHeight="1">
      <c r="A26" s="146" t="str">
        <f>Calculations!A26</f>
        <v>1/16"x3"x36" Flat balsa wood piece</v>
      </c>
      <c r="B26" s="131">
        <f>Calculations!B26</f>
        <v>0</v>
      </c>
      <c r="C26" s="144">
        <f>Calculations!D26</f>
        <v>5</v>
      </c>
      <c r="D26" s="144" t="str">
        <f>Calculations!E26</f>
        <v>Yes</v>
      </c>
      <c r="E26" s="145">
        <f>Calculations!$H26</f>
        <v>8</v>
      </c>
      <c r="F26" s="147" t="str">
        <f>Calculations!I26</f>
        <v>Tower Hobbies</v>
      </c>
      <c r="G26" s="147" t="str">
        <f>HYPERLINK(Calculations!Q26,Calculations!J26)</f>
        <v>LXJC85</v>
      </c>
      <c r="H26" s="124">
        <f>Calculations!K26</f>
        <v>12.99</v>
      </c>
      <c r="I26" s="144">
        <f>Calculations!L26</f>
        <v>16</v>
      </c>
      <c r="J26" s="145">
        <f>ROUNDUP(((E26)/I26),0)</f>
        <v>1</v>
      </c>
      <c r="K26" s="127">
        <f>J26*H26</f>
        <v>12.99</v>
      </c>
      <c r="L26" s="132" t="str">
        <f>HYPERLINK(Calculations!Q26,Calculations!Q26)</f>
        <v>http://www3.towerhobbies.com/cgi-bin/wti0001p?&amp;I=LXJC85&amp;P=ML</v>
      </c>
    </row>
    <row r="27" spans="1:12" ht="12.75" customHeight="1">
      <c r="A27" s="146" t="str">
        <f>Calculations!A27</f>
        <v>Hot glue gun</v>
      </c>
      <c r="B27" s="131">
        <f>Calculations!B27</f>
        <v>0</v>
      </c>
      <c r="C27" s="144">
        <f>Calculations!D27</f>
        <v>5</v>
      </c>
      <c r="D27" s="144" t="str">
        <f>Calculations!E27</f>
        <v>No</v>
      </c>
      <c r="E27" s="145">
        <f>Calculations!$H27</f>
        <v>1</v>
      </c>
      <c r="F27" s="147" t="str">
        <f>Calculations!I27</f>
        <v>Tower Hobbies</v>
      </c>
      <c r="G27" s="147" t="str">
        <f>HYPERLINK(Calculations!Q27,Calculations!J27)</f>
        <v>LXKT89</v>
      </c>
      <c r="H27" s="124">
        <f>Calculations!K27</f>
        <v>12.79</v>
      </c>
      <c r="I27" s="144">
        <f>Calculations!L27</f>
        <v>1</v>
      </c>
      <c r="J27" s="145">
        <f>ROUNDUP(((E27)/I27),0)</f>
        <v>1</v>
      </c>
      <c r="K27" s="127">
        <f>J27*H27</f>
        <v>12.79</v>
      </c>
      <c r="L27" s="132" t="str">
        <f>HYPERLINK(Calculations!Q27,Calculations!Q27)</f>
        <v>http://www3.towerhobbies.com/cgi-bin/wti0001p?&amp;I=LXKT89&amp;P=7</v>
      </c>
    </row>
    <row r="28" spans="1:12" ht="12.75" customHeight="1">
      <c r="A28" s="146" t="str">
        <f>Calculations!A28</f>
        <v>Hot glue sticks</v>
      </c>
      <c r="B28" s="131" t="str">
        <f>Calculations!B28</f>
        <v>1/2" low temp for the suggested glue gun</v>
      </c>
      <c r="C28" s="144">
        <f>Calculations!D28</f>
        <v>5</v>
      </c>
      <c r="D28" s="144" t="str">
        <f>Calculations!E28</f>
        <v>multiuse</v>
      </c>
      <c r="E28" s="145">
        <f>Calculations!$H28</f>
        <v>3</v>
      </c>
      <c r="F28" s="147" t="str">
        <f>Calculations!I28</f>
        <v>Tower Hobbies</v>
      </c>
      <c r="G28" s="147" t="str">
        <f>HYPERLINK(Calculations!Q28,Calculations!J28)</f>
        <v>LXKT90</v>
      </c>
      <c r="H28" s="124">
        <f>Calculations!K28</f>
        <v>7.59</v>
      </c>
      <c r="I28" s="144">
        <f>Calculations!L28</f>
        <v>10</v>
      </c>
      <c r="J28" s="145">
        <f>ROUNDUP(((E28)/I28),0)</f>
        <v>1</v>
      </c>
      <c r="K28" s="127">
        <f>J28*H28</f>
        <v>7.59</v>
      </c>
      <c r="L28" s="132" t="str">
        <f>HYPERLINK(Calculations!Q28,Calculations!Q28)</f>
        <v>http://www3.towerhobbies.com/cgi-bin/wti0001p?&amp;I=LXKT90&amp;P=7</v>
      </c>
    </row>
    <row r="29" spans="1:12" ht="12.75" customHeight="1">
      <c r="A29" s="146" t="str">
        <f>Calculations!A29</f>
        <v>Electronic scale</v>
      </c>
      <c r="B29" s="131" t="str">
        <f>Calculations!B29</f>
        <v>This is for weighing bridge parts at the end, and for weighing additional items that can be used to test bridges.</v>
      </c>
      <c r="C29" s="144">
        <f>Calculations!D29</f>
        <v>5</v>
      </c>
      <c r="D29" s="144" t="str">
        <f>Calculations!E29</f>
        <v>No</v>
      </c>
      <c r="E29" s="145">
        <f>Calculations!$H29</f>
        <v>1</v>
      </c>
      <c r="F29" s="147" t="str">
        <f>Calculations!I29</f>
        <v>Saveonscales.com</v>
      </c>
      <c r="G29" s="147" t="str">
        <f>HYPERLINK(Calculations!Q29,Calculations!J29)</f>
        <v>MX-500SE</v>
      </c>
      <c r="H29" s="124">
        <f>Calculations!K29</f>
        <v>27.95</v>
      </c>
      <c r="I29" s="144">
        <f>Calculations!L29</f>
        <v>1</v>
      </c>
      <c r="J29" s="145">
        <f>ROUNDUP(((E29)/I29),0)</f>
        <v>1</v>
      </c>
      <c r="K29" s="127">
        <f>J29*H29</f>
        <v>27.95</v>
      </c>
      <c r="L29" s="132" t="str">
        <f>HYPERLINK(Calculations!Q29,Calculations!Q29)</f>
        <v>http://www.saveonscales.com/products-page/analytical/scmx500black/</v>
      </c>
    </row>
    <row r="30" spans="1:12" ht="12.75" customHeight="1">
      <c r="A30" s="146" t="str">
        <f>Calculations!A30</f>
        <v>Utility knife</v>
      </c>
      <c r="B30" s="131">
        <f>Calculations!B30</f>
        <v>0</v>
      </c>
      <c r="C30" s="144">
        <f>Calculations!D30</f>
        <v>5</v>
      </c>
      <c r="D30" s="144" t="str">
        <f>Calculations!E30</f>
        <v>No</v>
      </c>
      <c r="E30" s="145">
        <f>Calculations!$H30</f>
        <v>1</v>
      </c>
      <c r="F30" s="147" t="str">
        <f>Calculations!I30</f>
        <v>Lowes</v>
      </c>
      <c r="G30" s="147">
        <f>HYPERLINK(Calculations!Q30,Calculations!J30)</f>
        <v>307987</v>
      </c>
      <c r="H30" s="124">
        <f>Calculations!K30</f>
        <v>1.98</v>
      </c>
      <c r="I30" s="144">
        <f>Calculations!L30</f>
        <v>1</v>
      </c>
      <c r="J30" s="145">
        <f>ROUNDUP(((E30)/I30),0)</f>
        <v>1</v>
      </c>
      <c r="K30" s="127">
        <f>J30*H30</f>
        <v>1.98</v>
      </c>
      <c r="L30" s="132" t="str">
        <f>HYPERLINK(Calculations!Q30,Calculations!Q30)</f>
        <v>http://www.lowes.com/pd_307987-16878-53907_0__?productId=3032292&amp;Ntt=utility+knife&amp;pl=1&amp;currentURL=%3FNtt%3Dutility%2Bknife&amp;facetInfo=</v>
      </c>
    </row>
    <row r="31" spans="1:12" ht="12.75" customHeight="1">
      <c r="A31" s="146" t="str">
        <f>Calculations!A31</f>
        <v>Calculator</v>
      </c>
      <c r="B31" s="131">
        <f>Calculations!B31</f>
        <v>0</v>
      </c>
      <c r="C31" s="144">
        <f>Calculations!D31</f>
        <v>5</v>
      </c>
      <c r="D31" s="144" t="str">
        <f>Calculations!E31</f>
        <v>No</v>
      </c>
      <c r="E31" s="145">
        <f>Calculations!$H31</f>
        <v>3</v>
      </c>
      <c r="F31" s="147" t="str">
        <f>Calculations!I31</f>
        <v>Staples</v>
      </c>
      <c r="G31" s="147">
        <f>HYPERLINK(Calculations!Q31,Calculations!J31)</f>
        <v>510812</v>
      </c>
      <c r="H31" s="124">
        <f>Calculations!K31</f>
        <v>3.49</v>
      </c>
      <c r="I31" s="144">
        <f>Calculations!L31</f>
        <v>1</v>
      </c>
      <c r="J31" s="145">
        <f>ROUNDUP(((E31)/I31),0)</f>
        <v>3</v>
      </c>
      <c r="K31" s="127">
        <f>J31*H31</f>
        <v>10.47</v>
      </c>
      <c r="L31" s="132" t="str">
        <f>HYPERLINK(Calculations!Q31,Calculations!Q31)</f>
        <v>http://www.staples.com/Sharp-EL-233SB-8-Digit-Display-Calculator/product_510812</v>
      </c>
    </row>
    <row r="32" spans="1:12" ht="12.75" customHeight="1">
      <c r="A32" s="146" t="str">
        <f>Calculations!A32</f>
        <v>Tracing paper</v>
      </c>
      <c r="B32" s="131">
        <f>Calculations!B32</f>
        <v>0</v>
      </c>
      <c r="C32" s="144">
        <f>Calculations!D32</f>
        <v>5</v>
      </c>
      <c r="D32" s="144" t="str">
        <f>Calculations!E32</f>
        <v>multiuse</v>
      </c>
      <c r="E32" s="145">
        <f>Calculations!$H32</f>
        <v>12</v>
      </c>
      <c r="F32" s="147" t="str">
        <f>Calculations!I32</f>
        <v>Staples</v>
      </c>
      <c r="G32" s="147">
        <f>HYPERLINK(Calculations!Q32,Calculations!J32)</f>
        <v>309699</v>
      </c>
      <c r="H32" s="124">
        <f>Calculations!K32</f>
        <v>7.79</v>
      </c>
      <c r="I32" s="144">
        <f>Calculations!L32</f>
        <v>50</v>
      </c>
      <c r="J32" s="145">
        <f>ROUNDUP(((E32)/I32),0)</f>
        <v>1</v>
      </c>
      <c r="K32" s="127">
        <f>J32*H32</f>
        <v>7.79</v>
      </c>
      <c r="L32" s="132" t="str">
        <f>HYPERLINK(Calculations!Q32,Calculations!Q32)</f>
        <v>http://www.staples.com/Bienfang-Parchment-Tracing-Paper-9-inch-x-12-inch/product_214494</v>
      </c>
    </row>
    <row r="33" spans="1:12" ht="12.75" customHeight="1">
      <c r="A33" s="146" t="str">
        <f>Calculations!A33</f>
        <v>Newspaper</v>
      </c>
      <c r="B33" s="131">
        <f>Calculations!B33</f>
        <v>0</v>
      </c>
      <c r="C33" s="144">
        <f>Calculations!D33</f>
        <v>5</v>
      </c>
      <c r="D33" s="144" t="str">
        <f>Calculations!E33</f>
        <v>Yes</v>
      </c>
      <c r="E33" s="145">
        <f>Calculations!$H33</f>
        <v>4</v>
      </c>
      <c r="F33" s="147" t="str">
        <f>Calculations!I33</f>
        <v>Student/instructor provided</v>
      </c>
      <c r="G33" s="147"/>
      <c r="H33" s="124"/>
      <c r="I33" s="144"/>
      <c r="J33" s="145"/>
      <c r="K33" s="127"/>
      <c r="L33" s="132"/>
    </row>
    <row r="34" spans="1:12" ht="12.75" customHeight="1">
      <c r="A34" s="146" t="str">
        <f>Calculations!A34</f>
        <v>Corrugated cardboard boxes and sheets</v>
      </c>
      <c r="B34" s="131">
        <f>Calculations!B34</f>
        <v>0</v>
      </c>
      <c r="C34" s="144" t="str">
        <f>Calculations!D34</f>
        <v>1,2,4,5</v>
      </c>
      <c r="D34" s="144" t="str">
        <f>Calculations!E34</f>
        <v>Yes</v>
      </c>
      <c r="E34" s="145">
        <f>Calculations!$H34</f>
        <v>18</v>
      </c>
      <c r="F34" s="147" t="str">
        <f>Calculations!I34</f>
        <v>Student/instructor provided</v>
      </c>
      <c r="G34" s="147"/>
      <c r="H34" s="124"/>
      <c r="I34" s="144"/>
      <c r="J34" s="145"/>
      <c r="K34" s="127"/>
      <c r="L34" s="132"/>
    </row>
    <row r="35" spans="1:12" ht="12.75" customHeight="1">
      <c r="A35" s="146" t="str">
        <f>Calculations!A35</f>
        <v>Scissors</v>
      </c>
      <c r="B35" s="131">
        <f>Calculations!B35</f>
        <v>0</v>
      </c>
      <c r="C35" s="144" t="str">
        <f>Calculations!D35</f>
        <v>1,2,3 4,5</v>
      </c>
      <c r="D35" s="144" t="str">
        <f>Calculations!E35</f>
        <v>No</v>
      </c>
      <c r="E35" s="145">
        <f>Calculations!$H35</f>
        <v>3</v>
      </c>
      <c r="F35" s="147" t="str">
        <f>Calculations!I35</f>
        <v>Discount School Supply</v>
      </c>
      <c r="G35" s="147" t="str">
        <f>HYPERLINK(Calculations!Q35,Calculations!J35)</f>
        <v>8WWBT</v>
      </c>
      <c r="H35" s="124">
        <f>Calculations!K35</f>
        <v>2.99</v>
      </c>
      <c r="I35" s="144">
        <f>Calculations!L35</f>
        <v>1</v>
      </c>
      <c r="J35" s="145">
        <f>ROUNDUP(((E35)/I35),0)</f>
        <v>3</v>
      </c>
      <c r="K35" s="127">
        <f>J35*H35</f>
        <v>8.9700000000000006</v>
      </c>
      <c r="L35" s="132" t="str">
        <f>HYPERLINK(Calculations!Q35,Calculations!Q35)</f>
        <v>http://www.discountschoolsupply.com/NewDSS/Product/ProductDetail.aspx?product=839&amp;keyword=scissors&amp;scategoryid=0&amp;CategorySearch=&amp;Brand=&amp;Price=</v>
      </c>
    </row>
    <row r="36" spans="1:12" ht="12.75" customHeight="1">
      <c r="A36" s="146" t="str">
        <f>Calculations!A36</f>
        <v>Storage bin</v>
      </c>
      <c r="B36" s="131" t="str">
        <f>Calculations!B36</f>
        <v>To store materials</v>
      </c>
      <c r="C36" s="144" t="str">
        <f>Calculations!D36</f>
        <v>1,2,3 4,5</v>
      </c>
      <c r="D36" s="144" t="str">
        <f>Calculations!E36</f>
        <v>No</v>
      </c>
      <c r="E36" s="145">
        <f>Calculations!$H36</f>
        <v>1</v>
      </c>
      <c r="F36" s="147" t="str">
        <f>Calculations!I36</f>
        <v>Target</v>
      </c>
      <c r="G36" s="147">
        <f>HYPERLINK(Calculations!Q36,Calculations!J36)</f>
        <v>13794509</v>
      </c>
      <c r="H36" s="124">
        <f>Calculations!K36</f>
        <v>8.99</v>
      </c>
      <c r="I36" s="144">
        <f>Calculations!L36</f>
        <v>1</v>
      </c>
      <c r="J36" s="145">
        <f>ROUNDUP(((E36)/I36),0)</f>
        <v>1</v>
      </c>
      <c r="K36" s="127">
        <f>J36*H36</f>
        <v>8.99</v>
      </c>
      <c r="L36" s="132" t="str">
        <f>HYPERLINK(Calculations!Q36,Calculations!Q36)</f>
        <v>http://www.target.com/p/sterilite-clearview-latch-66-qt-16-5-gal-storage-bin-purple/-/A-13794509</v>
      </c>
    </row>
    <row r="37" spans="1:12" customFormat="1" ht="12.75" customHeight="1"/>
    <row r="38" spans="1:12" customFormat="1" ht="12.75" customHeight="1"/>
    <row r="39" spans="1:12" customFormat="1" ht="12.75" customHeight="1"/>
    <row r="40" spans="1:12" customFormat="1" ht="12.75" customHeight="1"/>
    <row r="41" spans="1:12" customFormat="1" ht="12.75" customHeight="1"/>
    <row r="42" spans="1:12" customFormat="1" ht="12.75" customHeight="1"/>
    <row r="43" spans="1:12" customFormat="1" ht="12.75" customHeight="1"/>
    <row r="44" spans="1:12" customFormat="1" ht="12.75" customHeight="1"/>
    <row r="45" spans="1:12" customFormat="1" ht="12.75" customHeight="1"/>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zoomScale="125" zoomScaleNormal="125" zoomScalePageLayoutView="125" workbookViewId="0">
      <selection activeCell="C14" sqref="C14"/>
    </sheetView>
  </sheetViews>
  <sheetFormatPr baseColWidth="10" defaultColWidth="17.1640625" defaultRowHeight="12.75" customHeight="1" x14ac:dyDescent="0"/>
  <cols>
    <col min="1" max="1" width="30.33203125" style="15" customWidth="1"/>
    <col min="2" max="2" width="21.83203125" style="15" customWidth="1"/>
    <col min="3" max="3" width="10.1640625" style="15" customWidth="1"/>
    <col min="4" max="4" width="10.6640625" style="15" customWidth="1"/>
    <col min="5" max="5" width="17.1640625" style="15" customWidth="1"/>
    <col min="6" max="6" width="14" style="15" customWidth="1"/>
    <col min="7" max="7" width="10.5" style="15" customWidth="1"/>
    <col min="8" max="8" width="15.5" style="15" customWidth="1"/>
    <col min="9" max="9" width="12.5" style="15" customWidth="1"/>
    <col min="10" max="10" width="10.33203125" style="15" customWidth="1"/>
    <col min="11" max="11" width="11.5" style="15" customWidth="1"/>
    <col min="12" max="12" width="11.33203125" style="15" customWidth="1"/>
    <col min="13" max="13" width="34.83203125" style="15" customWidth="1"/>
    <col min="14" max="16384" width="17.1640625" style="15"/>
  </cols>
  <sheetData>
    <row r="1" spans="1:13" s="43" customFormat="1" ht="36">
      <c r="A1" s="108" t="str">
        <f>Calculations!A1</f>
        <v>Module Name</v>
      </c>
      <c r="B1" s="108" t="str">
        <f>Calculations!B1</f>
        <v>Students per Group</v>
      </c>
      <c r="C1" s="108" t="str">
        <f>Calculations!C1</f>
        <v>Students per Class</v>
      </c>
      <c r="D1" s="109" t="str">
        <f>Calculations!D1</f>
        <v>Groups per class</v>
      </c>
      <c r="E1" s="109" t="str">
        <f>Calculations!E1</f>
        <v>Number of Class Kits to Order</v>
      </c>
      <c r="F1" s="109" t="str">
        <f>Calculations!F1</f>
        <v>Bulk Order Kit Cost</v>
      </c>
      <c r="G1" s="108" t="str">
        <f>Calculations!G1</f>
        <v>Total Order Cost</v>
      </c>
      <c r="H1" s="110" t="str">
        <f>Calculations!H1</f>
        <v>Total Expendables Cost</v>
      </c>
      <c r="I1" s="111"/>
    </row>
    <row r="2" spans="1:13" s="44" customFormat="1" ht="12.75" customHeight="1">
      <c r="A2" s="118" t="str">
        <f>Calculations!A2</f>
        <v>Design Challenges for the Developing World</v>
      </c>
      <c r="B2" s="119">
        <f>Calculations!B2</f>
        <v>3</v>
      </c>
      <c r="C2" s="119">
        <f>Calculations!C2</f>
        <v>18</v>
      </c>
      <c r="D2" s="119">
        <f>Calculations!D2</f>
        <v>6</v>
      </c>
      <c r="E2" s="119">
        <f>Calculations!E2</f>
        <v>10</v>
      </c>
      <c r="F2" s="120">
        <f>Calculations!F2</f>
        <v>295.24599999999998</v>
      </c>
      <c r="G2" s="121">
        <f>Calculations!G2</f>
        <v>2952.4599999999996</v>
      </c>
      <c r="H2" s="121">
        <f>Calculations!H2</f>
        <v>45.821666666666658</v>
      </c>
      <c r="I2" s="122"/>
      <c r="J2" s="123"/>
      <c r="K2" s="123"/>
      <c r="L2" s="123"/>
      <c r="M2" s="123"/>
    </row>
    <row r="3" spans="1:13" s="45" customFormat="1" ht="36">
      <c r="A3" s="112" t="str">
        <f>Calculations!A3</f>
        <v>Part Description</v>
      </c>
      <c r="B3" s="112" t="str">
        <f>Calculations!B3</f>
        <v>Ordering Notes</v>
      </c>
      <c r="C3" s="112" t="str">
        <f>Calculations!D3</f>
        <v>Activity</v>
      </c>
      <c r="D3" s="112" t="str">
        <f>Calculations!E3</f>
        <v>Expendable</v>
      </c>
      <c r="E3" s="112" t="str">
        <f>Calculations!I3</f>
        <v>Vendor</v>
      </c>
      <c r="F3" s="112" t="str">
        <f>Calculations!J3</f>
        <v>Vendor Part Number</v>
      </c>
      <c r="G3" s="112" t="str">
        <f>Calculations!K3</f>
        <v>Pack Price</v>
      </c>
      <c r="H3" s="112" t="str">
        <f>Calculations!L3</f>
        <v>Items per Pack</v>
      </c>
      <c r="I3" s="112" t="str">
        <f>Calculations!M3</f>
        <v>Price per Item</v>
      </c>
      <c r="J3" s="112" t="str">
        <f>Calculations!H3</f>
        <v>Total Items per Class</v>
      </c>
      <c r="K3" s="112" t="str">
        <f>Calculations!O3</f>
        <v>Total Packs for all Class Kits</v>
      </c>
      <c r="L3" s="112" t="str">
        <f>Calculations!P3</f>
        <v>Total Price for all Class Kits</v>
      </c>
      <c r="M3" s="113" t="str">
        <f>Calculations!Q3</f>
        <v>Link to Part on Website</v>
      </c>
    </row>
    <row r="4" spans="1:13" ht="12.75" customHeight="1">
      <c r="A4" s="116" t="str">
        <f>Calculations!A4</f>
        <v>Plastic bottle (16 oz, clear)</v>
      </c>
      <c r="B4" s="106">
        <f>Calculations!B4</f>
        <v>0</v>
      </c>
      <c r="C4" s="114">
        <f>Calculations!D4</f>
        <v>1</v>
      </c>
      <c r="D4" s="115" t="str">
        <f>Calculations!E4</f>
        <v>Yes</v>
      </c>
      <c r="E4" s="117" t="str">
        <f>Calculations!I4</f>
        <v>Student/instructor provided</v>
      </c>
      <c r="F4" s="129"/>
      <c r="G4" s="124"/>
      <c r="H4" s="115"/>
      <c r="I4" s="125"/>
      <c r="J4" s="126"/>
      <c r="K4" s="127"/>
      <c r="L4" s="128"/>
      <c r="M4" s="107"/>
    </row>
    <row r="5" spans="1:13" ht="12.75" customHeight="1">
      <c r="A5" s="116" t="str">
        <f>Calculations!A5</f>
        <v>Binder clips</v>
      </c>
      <c r="B5" s="106">
        <f>Calculations!B5</f>
        <v>0</v>
      </c>
      <c r="C5" s="114">
        <f>Calculations!D5</f>
        <v>1</v>
      </c>
      <c r="D5" s="115" t="str">
        <f>Calculations!E5</f>
        <v>No</v>
      </c>
      <c r="E5" s="117" t="str">
        <f>Calculations!I5</f>
        <v>Staples</v>
      </c>
      <c r="F5" s="129">
        <f>HYPERLINK(Calculations!Q5,Calculations!J5)</f>
        <v>831270</v>
      </c>
      <c r="G5" s="124">
        <f>Calculations!K5</f>
        <v>0.99</v>
      </c>
      <c r="H5" s="115">
        <f>Calculations!L5</f>
        <v>12</v>
      </c>
      <c r="I5" s="125">
        <f t="shared" ref="I5:I41" si="0">G5/H5</f>
        <v>8.2500000000000004E-2</v>
      </c>
      <c r="J5" s="126">
        <f>Calculations!H5</f>
        <v>24</v>
      </c>
      <c r="K5" s="127">
        <f t="shared" ref="K5:K41" si="1">ROUNDUP((($E$2*J5)/H5),0)</f>
        <v>20</v>
      </c>
      <c r="L5" s="128">
        <f t="shared" ref="L5:L41" si="2">K5*G5</f>
        <v>19.8</v>
      </c>
      <c r="M5" s="107" t="str">
        <f>HYPERLINK(Calculations!Q5,Calculations!Q5)</f>
        <v>http://www.staples.com/OIC-Small-Binder-Clips-Black-and-Silver-3-4-inch-Width-3/product_831270</v>
      </c>
    </row>
    <row r="6" spans="1:13" ht="12.75" customHeight="1">
      <c r="A6" s="116" t="str">
        <f>Calculations!A6</f>
        <v>Photoresistor</v>
      </c>
      <c r="B6" s="106">
        <f>Calculations!B6</f>
        <v>0</v>
      </c>
      <c r="C6" s="114">
        <f>Calculations!D6</f>
        <v>1</v>
      </c>
      <c r="D6" s="115" t="str">
        <f>Calculations!E6</f>
        <v>No</v>
      </c>
      <c r="E6" s="117" t="str">
        <f>Calculations!I6</f>
        <v>Jameco</v>
      </c>
      <c r="F6" s="129">
        <f>HYPERLINK(Calculations!Q6,Calculations!J6)</f>
        <v>202403</v>
      </c>
      <c r="G6" s="124">
        <f>Calculations!K6</f>
        <v>1.1499999999999999</v>
      </c>
      <c r="H6" s="115">
        <f>Calculations!L6</f>
        <v>1</v>
      </c>
      <c r="I6" s="125">
        <f t="shared" si="0"/>
        <v>1.1499999999999999</v>
      </c>
      <c r="J6" s="126">
        <f>Calculations!H6</f>
        <v>6</v>
      </c>
      <c r="K6" s="127">
        <f t="shared" si="1"/>
        <v>60</v>
      </c>
      <c r="L6" s="128">
        <f t="shared" si="2"/>
        <v>69</v>
      </c>
      <c r="M6" s="107" t="str">
        <f>HYPERLINK(Calculations!Q6,Calculations!Q6)</f>
        <v>http://www.jameco.com/webapp/wcs/stores/servlet/ProductDisplay?search_type=jamecoall&amp;catalogId=10001&amp;freeText=202403&amp;langId=-1&amp;productId=202403&amp;storeId=10001&amp;ddkey=http:StoreCatalogDrillDownView</v>
      </c>
    </row>
    <row r="7" spans="1:13" ht="12.75" customHeight="1">
      <c r="A7" s="116" t="str">
        <f>Calculations!A7</f>
        <v>Alligator wires</v>
      </c>
      <c r="B7" s="106">
        <f>Calculations!B7</f>
        <v>0</v>
      </c>
      <c r="C7" s="114">
        <f>Calculations!D7</f>
        <v>1</v>
      </c>
      <c r="D7" s="115" t="str">
        <f>Calculations!E7</f>
        <v>No</v>
      </c>
      <c r="E7" s="117" t="str">
        <f>Calculations!I7</f>
        <v>Jameco</v>
      </c>
      <c r="F7" s="129">
        <f>HYPERLINK(Calculations!Q7,Calculations!J7)</f>
        <v>10444</v>
      </c>
      <c r="G7" s="124">
        <f>Calculations!K7</f>
        <v>4.95</v>
      </c>
      <c r="H7" s="115">
        <f>Calculations!L7</f>
        <v>10</v>
      </c>
      <c r="I7" s="125">
        <f t="shared" si="0"/>
        <v>0.495</v>
      </c>
      <c r="J7" s="126">
        <f>Calculations!H7</f>
        <v>12</v>
      </c>
      <c r="K7" s="127">
        <f t="shared" si="1"/>
        <v>12</v>
      </c>
      <c r="L7" s="128">
        <f t="shared" si="2"/>
        <v>59.400000000000006</v>
      </c>
      <c r="M7" s="107" t="str">
        <f>HYPERLINK(Calculations!Q7,Calculations!Q7)</f>
        <v>https://www.jameco.com/webapp/wcs/stores/servlet/ProductDisplay?langId=-1&amp;storeId=10001&amp;catalogId=10001&amp;productId=10444</v>
      </c>
    </row>
    <row r="8" spans="1:13" ht="12.75" customHeight="1">
      <c r="A8" s="116" t="str">
        <f>Calculations!A8</f>
        <v>Digital multimeter</v>
      </c>
      <c r="B8" s="106">
        <f>Calculations!B8</f>
        <v>0</v>
      </c>
      <c r="C8" s="114">
        <f>Calculations!D8</f>
        <v>1</v>
      </c>
      <c r="D8" s="115" t="str">
        <f>Calculations!E8</f>
        <v>No</v>
      </c>
      <c r="E8" s="117" t="str">
        <f>Calculations!I8</f>
        <v>Walmart</v>
      </c>
      <c r="F8" s="129">
        <f>HYPERLINK(Calculations!Q8,Calculations!J8)</f>
        <v>1050326</v>
      </c>
      <c r="G8" s="124">
        <f>Calculations!K8</f>
        <v>12.37</v>
      </c>
      <c r="H8" s="115">
        <f>Calculations!L8</f>
        <v>1</v>
      </c>
      <c r="I8" s="125">
        <f t="shared" si="0"/>
        <v>12.37</v>
      </c>
      <c r="J8" s="126">
        <f>Calculations!H8</f>
        <v>6</v>
      </c>
      <c r="K8" s="127">
        <f t="shared" si="1"/>
        <v>60</v>
      </c>
      <c r="L8" s="128">
        <f t="shared" si="2"/>
        <v>742.19999999999993</v>
      </c>
      <c r="M8" s="107" t="str">
        <f>HYPERLINK(Calculations!Q8,Calculations!Q8)</f>
        <v>http://www.walmart.com/ip/Innova-3300-Equus-3300-Hands-free-Digital-Multimeter/14644665</v>
      </c>
    </row>
    <row r="9" spans="1:13" ht="12.75" customHeight="1">
      <c r="A9" s="116" t="str">
        <f>Calculations!A9</f>
        <v>Clear packing tape</v>
      </c>
      <c r="B9" s="106">
        <f>Calculations!B9</f>
        <v>0</v>
      </c>
      <c r="C9" s="114">
        <f>Calculations!D9</f>
        <v>1</v>
      </c>
      <c r="D9" s="115" t="str">
        <f>Calculations!E9</f>
        <v>Yes</v>
      </c>
      <c r="E9" s="117" t="str">
        <f>Calculations!I9</f>
        <v>Staples</v>
      </c>
      <c r="F9" s="129">
        <f>HYPERLINK(Calculations!Q9,Calculations!J9)</f>
        <v>824219</v>
      </c>
      <c r="G9" s="124">
        <f>Calculations!K9</f>
        <v>2</v>
      </c>
      <c r="H9" s="115">
        <f>Calculations!L9</f>
        <v>1</v>
      </c>
      <c r="I9" s="125">
        <f t="shared" si="0"/>
        <v>2</v>
      </c>
      <c r="J9" s="126">
        <f>Calculations!H9</f>
        <v>3</v>
      </c>
      <c r="K9" s="127">
        <f t="shared" si="1"/>
        <v>30</v>
      </c>
      <c r="L9" s="128">
        <f t="shared" si="2"/>
        <v>60</v>
      </c>
      <c r="M9" s="107" t="str">
        <f>HYPERLINK(Calculations!Q9,Calculations!Q9)</f>
        <v>http://www.staples.com/Scotch-Heavy-Duty-Shipping-Packaging-Tape-Dispenser-Clear-2-inch-x-22/product_824219</v>
      </c>
    </row>
    <row r="10" spans="1:13" ht="12.75" customHeight="1">
      <c r="A10" s="116" t="str">
        <f>Calculations!A10</f>
        <v>Plastic cups</v>
      </c>
      <c r="B10" s="106">
        <f>Calculations!B10</f>
        <v>0</v>
      </c>
      <c r="C10" s="114">
        <f>Calculations!D10</f>
        <v>2</v>
      </c>
      <c r="D10" s="115" t="str">
        <f>Calculations!E10</f>
        <v>No</v>
      </c>
      <c r="E10" s="117" t="str">
        <f>Calculations!I10</f>
        <v>Party City</v>
      </c>
      <c r="F10" s="129">
        <f>HYPERLINK(Calculations!Q10,Calculations!J10)</f>
        <v>287629</v>
      </c>
      <c r="G10" s="124">
        <f>Calculations!K10</f>
        <v>7.99</v>
      </c>
      <c r="H10" s="115">
        <f>Calculations!L10</f>
        <v>100</v>
      </c>
      <c r="I10" s="125">
        <f t="shared" si="0"/>
        <v>7.9899999999999999E-2</v>
      </c>
      <c r="J10" s="126">
        <f>Calculations!H10</f>
        <v>150</v>
      </c>
      <c r="K10" s="127">
        <f t="shared" si="1"/>
        <v>15</v>
      </c>
      <c r="L10" s="128">
        <f t="shared" si="2"/>
        <v>119.85000000000001</v>
      </c>
      <c r="M10" s="107" t="str">
        <f>HYPERLINK(Calculations!Q10,Calculations!Q10)</f>
        <v>http://www.partycity.com/product/royal+blue+plastic+cups+16oz+50ct.do</v>
      </c>
    </row>
    <row r="11" spans="1:13" ht="12.75" customHeight="1">
      <c r="A11" s="116" t="str">
        <f>Calculations!A11</f>
        <v>Dowel</v>
      </c>
      <c r="B11" s="106" t="str">
        <f>Calculations!B11</f>
        <v>1/4” or 5/16” dia, approximately 2 ft long</v>
      </c>
      <c r="C11" s="114">
        <f>Calculations!D11</f>
        <v>2</v>
      </c>
      <c r="D11" s="115" t="str">
        <f>Calculations!E11</f>
        <v>No</v>
      </c>
      <c r="E11" s="117" t="str">
        <f>Calculations!I11</f>
        <v>Lowes</v>
      </c>
      <c r="F11" s="129">
        <f>HYPERLINK(Calculations!Q11,Calculations!J11)</f>
        <v>19377</v>
      </c>
      <c r="G11" s="124">
        <f>Calculations!K11</f>
        <v>0.78</v>
      </c>
      <c r="H11" s="115">
        <f>Calculations!L11</f>
        <v>2</v>
      </c>
      <c r="I11" s="125">
        <f t="shared" si="0"/>
        <v>0.39</v>
      </c>
      <c r="J11" s="126">
        <f>Calculations!H11</f>
        <v>6</v>
      </c>
      <c r="K11" s="127">
        <f t="shared" si="1"/>
        <v>30</v>
      </c>
      <c r="L11" s="128">
        <f t="shared" si="2"/>
        <v>23.400000000000002</v>
      </c>
      <c r="M11" s="107" t="str">
        <f>HYPERLINK(Calculations!Q11,Calculations!Q11)</f>
        <v>http://www.lowes.com/pd_19377-261-436502_0__?productId=3040766</v>
      </c>
    </row>
    <row r="12" spans="1:13" ht="12.75" customHeight="1">
      <c r="A12" s="116" t="str">
        <f>Calculations!A12</f>
        <v>String or ribbon</v>
      </c>
      <c r="B12" s="106">
        <f>Calculations!B12</f>
        <v>0</v>
      </c>
      <c r="C12" s="114">
        <f>Calculations!D12</f>
        <v>2</v>
      </c>
      <c r="D12" s="115" t="str">
        <f>Calculations!E12</f>
        <v>Yes</v>
      </c>
      <c r="E12" s="117" t="str">
        <f>Calculations!I12</f>
        <v>Amazon</v>
      </c>
      <c r="F12" s="129" t="str">
        <f>HYPERLINK(Calculations!Q12,Calculations!J12)</f>
        <v>B001689Y8Y</v>
      </c>
      <c r="G12" s="124">
        <f>Calculations!K12</f>
        <v>4.3099999999999996</v>
      </c>
      <c r="H12" s="115">
        <f>Calculations!L12</f>
        <v>1</v>
      </c>
      <c r="I12" s="125">
        <f t="shared" si="0"/>
        <v>4.3099999999999996</v>
      </c>
      <c r="J12" s="126">
        <f>Calculations!H12</f>
        <v>1</v>
      </c>
      <c r="K12" s="127">
        <f t="shared" si="1"/>
        <v>10</v>
      </c>
      <c r="L12" s="128">
        <f t="shared" si="2"/>
        <v>43.099999999999994</v>
      </c>
      <c r="M12" s="107" t="str">
        <f>HYPERLINK(Calculations!Q12,Calculations!Q12)</f>
        <v>http://www.amazon.com/Package-feet-100%25-Natural-Hemp/dp/B001689Y8Y</v>
      </c>
    </row>
    <row r="13" spans="1:13" ht="12.75" customHeight="1">
      <c r="A13" s="116" t="str">
        <f>Calculations!A13</f>
        <v>Stapler</v>
      </c>
      <c r="B13" s="106">
        <f>Calculations!B13</f>
        <v>0</v>
      </c>
      <c r="C13" s="114">
        <f>Calculations!D13</f>
        <v>2</v>
      </c>
      <c r="D13" s="115" t="str">
        <f>Calculations!E13</f>
        <v>No</v>
      </c>
      <c r="E13" s="117" t="str">
        <f>Calculations!I13</f>
        <v>Staples</v>
      </c>
      <c r="F13" s="129">
        <f>HYPERLINK(Calculations!Q13,Calculations!J13)</f>
        <v>761148</v>
      </c>
      <c r="G13" s="124">
        <f>Calculations!K13</f>
        <v>4.99</v>
      </c>
      <c r="H13" s="115">
        <f>Calculations!L13</f>
        <v>1</v>
      </c>
      <c r="I13" s="125">
        <f t="shared" si="0"/>
        <v>4.99</v>
      </c>
      <c r="J13" s="126">
        <f>Calculations!H13</f>
        <v>3</v>
      </c>
      <c r="K13" s="127">
        <f t="shared" si="1"/>
        <v>30</v>
      </c>
      <c r="L13" s="128">
        <f t="shared" si="2"/>
        <v>149.70000000000002</v>
      </c>
      <c r="M13" s="107" t="str">
        <f>HYPERLINK(Calculations!Q13,Calculations!Q13)</f>
        <v>http://www.staples.com/Stanley-Bostitch-Classic-Metal-Full-Strip-Stapler-20-Sheet-Capacity-Black/product_761148</v>
      </c>
    </row>
    <row r="14" spans="1:13" ht="12.75" customHeight="1">
      <c r="A14" s="116" t="str">
        <f>Calculations!A14</f>
        <v>Pitcher or watering can</v>
      </c>
      <c r="B14" s="106" t="str">
        <f>Calculations!B14</f>
        <v>Approx 2 liters</v>
      </c>
      <c r="C14" s="114">
        <f>Calculations!D14</f>
        <v>2</v>
      </c>
      <c r="D14" s="115" t="str">
        <f>Calculations!E14</f>
        <v>No</v>
      </c>
      <c r="E14" s="117" t="str">
        <f>Calculations!I14</f>
        <v>Amazon</v>
      </c>
      <c r="F14" s="129" t="str">
        <f>HYPERLINK(Calculations!Q14,Calculations!J14)</f>
        <v>B000BQO932</v>
      </c>
      <c r="G14" s="124">
        <f>Calculations!K14</f>
        <v>7.45</v>
      </c>
      <c r="H14" s="115">
        <f>Calculations!L14</f>
        <v>1</v>
      </c>
      <c r="I14" s="125">
        <f t="shared" si="0"/>
        <v>7.45</v>
      </c>
      <c r="J14" s="126">
        <f>Calculations!H14</f>
        <v>1</v>
      </c>
      <c r="K14" s="127">
        <f t="shared" si="1"/>
        <v>10</v>
      </c>
      <c r="L14" s="128">
        <f t="shared" si="2"/>
        <v>74.5</v>
      </c>
      <c r="M14" s="107" t="str">
        <f>HYPERLINK(Calculations!Q14,Calculations!Q14)</f>
        <v>http://www.amazon.com/RUBBERMAID-Covered-Pitcher-2-25-White/dp/B000BQO932</v>
      </c>
    </row>
    <row r="15" spans="1:13" ht="12.75" customHeight="1">
      <c r="A15" s="116" t="str">
        <f>Calculations!A15</f>
        <v>Large sponge or magic eraser</v>
      </c>
      <c r="B15" s="106">
        <f>Calculations!B15</f>
        <v>0</v>
      </c>
      <c r="C15" s="114">
        <f>Calculations!D15</f>
        <v>3</v>
      </c>
      <c r="D15" s="115" t="str">
        <f>Calculations!E15</f>
        <v>No</v>
      </c>
      <c r="E15" s="117" t="str">
        <f>Calculations!I15</f>
        <v>Walmart</v>
      </c>
      <c r="F15" s="129">
        <f>HYPERLINK(Calculations!Q15,Calculations!J15)</f>
        <v>552278671</v>
      </c>
      <c r="G15" s="124">
        <f>Calculations!K15</f>
        <v>1.89</v>
      </c>
      <c r="H15" s="115">
        <f>Calculations!L15</f>
        <v>1</v>
      </c>
      <c r="I15" s="125">
        <f t="shared" si="0"/>
        <v>1.89</v>
      </c>
      <c r="J15" s="126">
        <f>Calculations!H15</f>
        <v>1</v>
      </c>
      <c r="K15" s="127">
        <f t="shared" si="1"/>
        <v>10</v>
      </c>
      <c r="L15" s="128">
        <f t="shared" si="2"/>
        <v>18.899999999999999</v>
      </c>
      <c r="M15" s="107" t="str">
        <f>HYPERLINK(Calculations!Q15,Calculations!Q15)</f>
        <v>http://www.walmart.com/ip/3M-Commercial-Cellulose-Yellow-Sponge-4pk/16351905</v>
      </c>
    </row>
    <row r="16" spans="1:13" ht="12.75" customHeight="1">
      <c r="A16" s="116" t="str">
        <f>Calculations!A16</f>
        <v>Red marker</v>
      </c>
      <c r="B16" s="106">
        <f>Calculations!B16</f>
        <v>0</v>
      </c>
      <c r="C16" s="114">
        <f>Calculations!D16</f>
        <v>3</v>
      </c>
      <c r="D16" s="115" t="str">
        <f>Calculations!E16</f>
        <v>No</v>
      </c>
      <c r="E16" s="117" t="str">
        <f>Calculations!I16</f>
        <v>Staples</v>
      </c>
      <c r="F16" s="129">
        <f>HYPERLINK(Calculations!Q16,Calculations!J16)</f>
        <v>498246</v>
      </c>
      <c r="G16" s="124">
        <f>Calculations!K16</f>
        <v>1.49</v>
      </c>
      <c r="H16" s="115">
        <f>Calculations!L16</f>
        <v>1</v>
      </c>
      <c r="I16" s="125">
        <f t="shared" si="0"/>
        <v>1.49</v>
      </c>
      <c r="J16" s="126">
        <f>Calculations!H16</f>
        <v>6</v>
      </c>
      <c r="K16" s="127">
        <f t="shared" si="1"/>
        <v>60</v>
      </c>
      <c r="L16" s="128">
        <f t="shared" si="2"/>
        <v>89.4</v>
      </c>
      <c r="M16" s="107" t="str">
        <f>HYPERLINK(Calculations!Q16,Calculations!Q16)</f>
        <v>http://www.staples.com/Sharpie-Fine-Point-Permanent-Marker-Red-Each/product_498246</v>
      </c>
    </row>
    <row r="17" spans="1:13" ht="12.75" customHeight="1">
      <c r="A17" s="116" t="str">
        <f>Calculations!A17</f>
        <v>Black marker</v>
      </c>
      <c r="B17" s="106">
        <f>Calculations!B17</f>
        <v>0</v>
      </c>
      <c r="C17" s="114">
        <f>Calculations!D17</f>
        <v>3</v>
      </c>
      <c r="D17" s="115" t="str">
        <f>Calculations!E17</f>
        <v>No</v>
      </c>
      <c r="E17" s="117" t="str">
        <f>Calculations!I17</f>
        <v>Staples</v>
      </c>
      <c r="F17" s="129">
        <f>HYPERLINK(Calculations!Q17,Calculations!J17)</f>
        <v>498238</v>
      </c>
      <c r="G17" s="124">
        <f>Calculations!K17</f>
        <v>1.29</v>
      </c>
      <c r="H17" s="115">
        <f>Calculations!L17</f>
        <v>1</v>
      </c>
      <c r="I17" s="125">
        <f t="shared" si="0"/>
        <v>1.29</v>
      </c>
      <c r="J17" s="126">
        <f>Calculations!H17</f>
        <v>1</v>
      </c>
      <c r="K17" s="127">
        <f t="shared" si="1"/>
        <v>10</v>
      </c>
      <c r="L17" s="128">
        <f t="shared" si="2"/>
        <v>12.9</v>
      </c>
      <c r="M17" s="107" t="str">
        <f>HYPERLINK(Calculations!Q17,Calculations!Q17)</f>
        <v>http://www.staples.com/Sharpie-Fine-Point-Permanent-Markers-Black-Each/product_498238</v>
      </c>
    </row>
    <row r="18" spans="1:13" ht="12.75" customHeight="1">
      <c r="A18" s="116" t="str">
        <f>Calculations!A18</f>
        <v>Poster board</v>
      </c>
      <c r="B18" s="106">
        <f>Calculations!B18</f>
        <v>0</v>
      </c>
      <c r="C18" s="114">
        <f>Calculations!D18</f>
        <v>3</v>
      </c>
      <c r="D18" s="115" t="str">
        <f>Calculations!E18</f>
        <v>Yes</v>
      </c>
      <c r="E18" s="117" t="str">
        <f>Calculations!I18</f>
        <v>Staples</v>
      </c>
      <c r="F18" s="129">
        <f>HYPERLINK(Calculations!Q18,Calculations!J18)</f>
        <v>247403</v>
      </c>
      <c r="G18" s="124">
        <f>Calculations!K18</f>
        <v>7</v>
      </c>
      <c r="H18" s="115">
        <f>Calculations!L18</f>
        <v>10</v>
      </c>
      <c r="I18" s="125">
        <f t="shared" si="0"/>
        <v>0.7</v>
      </c>
      <c r="J18" s="126">
        <f>Calculations!H18</f>
        <v>1</v>
      </c>
      <c r="K18" s="127">
        <f t="shared" si="1"/>
        <v>1</v>
      </c>
      <c r="L18" s="128">
        <f t="shared" si="2"/>
        <v>7</v>
      </c>
      <c r="M18" s="107" t="str">
        <f>HYPERLINK(Calculations!Q18,Calculations!Q18)</f>
        <v>http://www.staples.com/Staples-White-Poster-Boards-10-Pack-22-inch-x-28-inch/product_247403</v>
      </c>
    </row>
    <row r="19" spans="1:13" ht="12.75" customHeight="1">
      <c r="A19" s="116" t="str">
        <f>Calculations!A19</f>
        <v>Quarters or pennies</v>
      </c>
      <c r="B19" s="106" t="str">
        <f>Calculations!B19</f>
        <v>If you can't find enough quarters or pennies, any small weights will do</v>
      </c>
      <c r="C19" s="114" t="str">
        <f>Calculations!D19</f>
        <v>3,4,5</v>
      </c>
      <c r="D19" s="115" t="str">
        <f>Calculations!E19</f>
        <v>No</v>
      </c>
      <c r="E19" s="117" t="str">
        <f>Calculations!I19</f>
        <v>Student/instructor provided</v>
      </c>
      <c r="F19" s="129"/>
      <c r="G19" s="124"/>
      <c r="H19" s="115"/>
      <c r="I19" s="125"/>
      <c r="J19" s="126"/>
      <c r="K19" s="127"/>
      <c r="L19" s="128"/>
      <c r="M19" s="107"/>
    </row>
    <row r="20" spans="1:13" ht="12.75" customHeight="1">
      <c r="A20" s="116" t="str">
        <f>Calculations!A20</f>
        <v>Ruler</v>
      </c>
      <c r="B20" s="106">
        <f>Calculations!B20</f>
        <v>0</v>
      </c>
      <c r="C20" s="114" t="str">
        <f>Calculations!D20</f>
        <v>3,5</v>
      </c>
      <c r="D20" s="115" t="str">
        <f>Calculations!E20</f>
        <v>No</v>
      </c>
      <c r="E20" s="117" t="str">
        <f>Calculations!I20</f>
        <v>Staples</v>
      </c>
      <c r="F20" s="129">
        <f>HYPERLINK(Calculations!Q20,Calculations!J20)</f>
        <v>164632</v>
      </c>
      <c r="G20" s="124">
        <f>Calculations!K20</f>
        <v>2.29</v>
      </c>
      <c r="H20" s="115">
        <f>Calculations!L20</f>
        <v>1</v>
      </c>
      <c r="I20" s="125">
        <f t="shared" si="0"/>
        <v>2.29</v>
      </c>
      <c r="J20" s="126">
        <f>Calculations!H20</f>
        <v>6</v>
      </c>
      <c r="K20" s="127">
        <f t="shared" si="1"/>
        <v>60</v>
      </c>
      <c r="L20" s="128">
        <f t="shared" si="2"/>
        <v>137.4</v>
      </c>
      <c r="M20" s="107" t="str">
        <f>HYPERLINK(Calculations!Q20,Calculations!Q20)</f>
        <v>http://www.staples.com/Westcott-12-inch-Acrylic-Ruler/product_164632#id='dropdown_10366'</v>
      </c>
    </row>
    <row r="21" spans="1:13" ht="12.75" customHeight="1">
      <c r="A21" s="116" t="str">
        <f>Calculations!A21</f>
        <v>Drinking straws</v>
      </c>
      <c r="B21" s="106" t="str">
        <f>Calculations!B21</f>
        <v>Standard straws will do and it is ok if they are bendy straws. 1 pack of 50 will do or the one from the suggested vendor is 400 which can be split up. When splitting, you don't have to count to 50 as even as few as 30 would be fine.</v>
      </c>
      <c r="C21" s="114">
        <f>Calculations!D21</f>
        <v>4</v>
      </c>
      <c r="D21" s="115" t="str">
        <f>Calculations!E21</f>
        <v>Multiuse</v>
      </c>
      <c r="E21" s="117" t="str">
        <f>Calculations!I21</f>
        <v>Walmart</v>
      </c>
      <c r="F21" s="129">
        <f>HYPERLINK(Calculations!Q21,Calculations!J21)</f>
        <v>381</v>
      </c>
      <c r="G21" s="124">
        <f>Calculations!K21</f>
        <v>4.97</v>
      </c>
      <c r="H21" s="115">
        <f>Calculations!L21</f>
        <v>400</v>
      </c>
      <c r="I21" s="125">
        <f t="shared" si="0"/>
        <v>1.2424999999999999E-2</v>
      </c>
      <c r="J21" s="126">
        <f>Calculations!H21</f>
        <v>180</v>
      </c>
      <c r="K21" s="127">
        <f t="shared" si="1"/>
        <v>5</v>
      </c>
      <c r="L21" s="128">
        <f t="shared" si="2"/>
        <v>24.849999999999998</v>
      </c>
      <c r="M21" s="107" t="str">
        <f>HYPERLINK(Calculations!Q21,Calculations!Q21)</f>
        <v>http://www.walmart.com/ip/Boardwalk-Flex-Jumbo-Straws-400ct/15686222</v>
      </c>
    </row>
    <row r="22" spans="1:13" ht="12.75" customHeight="1">
      <c r="A22" s="116" t="str">
        <f>Calculations!A22</f>
        <v>Paper clips</v>
      </c>
      <c r="B22" s="106" t="str">
        <f>Calculations!B22</f>
        <v>Small</v>
      </c>
      <c r="C22" s="114">
        <f>Calculations!D22</f>
        <v>4</v>
      </c>
      <c r="D22" s="115" t="str">
        <f>Calculations!E22</f>
        <v>Multiuse</v>
      </c>
      <c r="E22" s="117" t="str">
        <f>Calculations!I22</f>
        <v>Staples</v>
      </c>
      <c r="F22" s="129">
        <f>HYPERLINK(Calculations!Q22,Calculations!J22)</f>
        <v>472498</v>
      </c>
      <c r="G22" s="124">
        <f>Calculations!K22</f>
        <v>6.72</v>
      </c>
      <c r="H22" s="115">
        <f>Calculations!L22</f>
        <v>1000</v>
      </c>
      <c r="I22" s="125">
        <f t="shared" si="0"/>
        <v>6.7199999999999994E-3</v>
      </c>
      <c r="J22" s="126">
        <f>Calculations!H22</f>
        <v>180</v>
      </c>
      <c r="K22" s="127">
        <f t="shared" si="1"/>
        <v>2</v>
      </c>
      <c r="L22" s="128">
        <f t="shared" si="2"/>
        <v>13.44</v>
      </c>
      <c r="M22" s="107" t="str">
        <f>HYPERLINK(Calculations!Q22,Calculations!Q22)</f>
        <v>http://www.staples.com/Staples-1-Size-Paper-Clips-Smooth-1-000-Pack/product_472480</v>
      </c>
    </row>
    <row r="23" spans="1:13" ht="12.75" customHeight="1">
      <c r="A23" s="116" t="str">
        <f>Calculations!A23</f>
        <v>Wood glue</v>
      </c>
      <c r="B23" s="106">
        <f>Calculations!B23</f>
        <v>0</v>
      </c>
      <c r="C23" s="114">
        <f>Calculations!D23</f>
        <v>5</v>
      </c>
      <c r="D23" s="115" t="str">
        <f>Calculations!E23</f>
        <v>Multiuse</v>
      </c>
      <c r="E23" s="117" t="str">
        <f>Calculations!I23</f>
        <v>Lowes</v>
      </c>
      <c r="F23" s="129">
        <f>HYPERLINK(Calculations!Q23,Calculations!J23)</f>
        <v>86091</v>
      </c>
      <c r="G23" s="124">
        <f>Calculations!K23</f>
        <v>2.97</v>
      </c>
      <c r="H23" s="115">
        <f>Calculations!L23</f>
        <v>1</v>
      </c>
      <c r="I23" s="125">
        <f t="shared" si="0"/>
        <v>2.97</v>
      </c>
      <c r="J23" s="126">
        <f>Calculations!H23</f>
        <v>3</v>
      </c>
      <c r="K23" s="127">
        <f t="shared" si="1"/>
        <v>30</v>
      </c>
      <c r="L23" s="128">
        <f t="shared" si="2"/>
        <v>89.100000000000009</v>
      </c>
      <c r="M23" s="107" t="str">
        <f>HYPERLINK(Calculations!Q23,Calculations!Q23)</f>
        <v>http://www.lowes.com/pd_86091-970-5063_0__?productId=1102613&amp;Ntt=wood+glue&amp;Ns=p_product_price|0</v>
      </c>
    </row>
    <row r="24" spans="1:13" ht="12.75" customHeight="1">
      <c r="A24" s="116" t="str">
        <f>Calculations!A24</f>
        <v>Pins (500 pack)</v>
      </c>
      <c r="B24" s="106" t="str">
        <f>Calculations!B24</f>
        <v>These come in various sized packs. Each group should be fine with about 50.</v>
      </c>
      <c r="C24" s="114">
        <f>Calculations!D24</f>
        <v>5</v>
      </c>
      <c r="D24" s="115" t="str">
        <f>Calculations!E24</f>
        <v>Multiuse</v>
      </c>
      <c r="E24" s="117" t="str">
        <f>Calculations!I24</f>
        <v>Walmart</v>
      </c>
      <c r="F24" s="129">
        <f>HYPERLINK(Calculations!Q24,Calculations!J24)</f>
        <v>3009</v>
      </c>
      <c r="G24" s="124">
        <f>Calculations!K24</f>
        <v>8.7100000000000009</v>
      </c>
      <c r="H24" s="115">
        <f>Calculations!L24</f>
        <v>1</v>
      </c>
      <c r="I24" s="125">
        <f t="shared" si="0"/>
        <v>8.7100000000000009</v>
      </c>
      <c r="J24" s="126">
        <f>Calculations!H24</f>
        <v>1</v>
      </c>
      <c r="K24" s="127">
        <f t="shared" si="1"/>
        <v>10</v>
      </c>
      <c r="L24" s="128">
        <f t="shared" si="2"/>
        <v>87.100000000000009</v>
      </c>
      <c r="M24" s="107" t="str">
        <f>HYPERLINK(Calculations!Q24,Calculations!Q24)</f>
        <v>http://www.walmart.com/ip/Dritz-Quilting-Quilter-s-Pins-500pk/17337803?findingMethod=rr</v>
      </c>
    </row>
    <row r="25" spans="1:13" ht="12.75" customHeight="1">
      <c r="A25" s="116" t="str">
        <f>Calculations!A25</f>
        <v>1/8"x1/8"x36" Balsa wood sticks</v>
      </c>
      <c r="B25" s="106">
        <f>Calculations!B25</f>
        <v>0</v>
      </c>
      <c r="C25" s="114">
        <f>Calculations!D25</f>
        <v>5</v>
      </c>
      <c r="D25" s="115" t="str">
        <f>Calculations!E25</f>
        <v>Yes</v>
      </c>
      <c r="E25" s="117" t="str">
        <f>Calculations!I25</f>
        <v>Tower Hobbies</v>
      </c>
      <c r="F25" s="129" t="str">
        <f>HYPERLINK(Calculations!Q25,Calculations!J25)</f>
        <v>LXAR32</v>
      </c>
      <c r="G25" s="124">
        <f>Calculations!K25</f>
        <v>16.989999999999998</v>
      </c>
      <c r="H25" s="115">
        <f>Calculations!L25</f>
        <v>36</v>
      </c>
      <c r="I25" s="125">
        <f t="shared" si="0"/>
        <v>0.47194444444444439</v>
      </c>
      <c r="J25" s="126">
        <f>Calculations!H25</f>
        <v>60</v>
      </c>
      <c r="K25" s="127">
        <f t="shared" si="1"/>
        <v>17</v>
      </c>
      <c r="L25" s="128">
        <f t="shared" si="2"/>
        <v>288.83</v>
      </c>
      <c r="M25" s="107" t="str">
        <f>HYPERLINK(Calculations!Q25,Calculations!Q25)</f>
        <v>http://www3.towerhobbies.com/cgi-bin/wti0001p?&amp;I=LXAR32&amp;P=7</v>
      </c>
    </row>
    <row r="26" spans="1:13" ht="12.75" customHeight="1">
      <c r="A26" s="116" t="str">
        <f>Calculations!A26</f>
        <v>1/16"x3"x36" Flat balsa wood piece</v>
      </c>
      <c r="B26" s="106">
        <f>Calculations!B26</f>
        <v>0</v>
      </c>
      <c r="C26" s="114">
        <f>Calculations!D26</f>
        <v>5</v>
      </c>
      <c r="D26" s="115" t="str">
        <f>Calculations!E26</f>
        <v>Yes</v>
      </c>
      <c r="E26" s="117" t="str">
        <f>Calculations!I26</f>
        <v>Tower Hobbies</v>
      </c>
      <c r="F26" s="129" t="str">
        <f>HYPERLINK(Calculations!Q26,Calculations!J26)</f>
        <v>LXJC85</v>
      </c>
      <c r="G26" s="124">
        <f>Calculations!K26</f>
        <v>12.99</v>
      </c>
      <c r="H26" s="115">
        <f>Calculations!L26</f>
        <v>16</v>
      </c>
      <c r="I26" s="125">
        <f t="shared" si="0"/>
        <v>0.81187500000000001</v>
      </c>
      <c r="J26" s="126">
        <f>Calculations!H26</f>
        <v>8</v>
      </c>
      <c r="K26" s="127">
        <f t="shared" si="1"/>
        <v>5</v>
      </c>
      <c r="L26" s="128">
        <f t="shared" si="2"/>
        <v>64.95</v>
      </c>
      <c r="M26" s="107" t="str">
        <f>HYPERLINK(Calculations!Q26,Calculations!Q26)</f>
        <v>http://www3.towerhobbies.com/cgi-bin/wti0001p?&amp;I=LXJC85&amp;P=ML</v>
      </c>
    </row>
    <row r="27" spans="1:13" ht="12.75" customHeight="1">
      <c r="A27" s="116" t="str">
        <f>Calculations!A27</f>
        <v>Hot glue gun</v>
      </c>
      <c r="B27" s="106">
        <f>Calculations!B27</f>
        <v>0</v>
      </c>
      <c r="C27" s="114">
        <f>Calculations!D27</f>
        <v>5</v>
      </c>
      <c r="D27" s="115" t="str">
        <f>Calculations!E27</f>
        <v>No</v>
      </c>
      <c r="E27" s="117" t="str">
        <f>Calculations!I27</f>
        <v>Tower Hobbies</v>
      </c>
      <c r="F27" s="129" t="str">
        <f>HYPERLINK(Calculations!Q27,Calculations!J27)</f>
        <v>LXKT89</v>
      </c>
      <c r="G27" s="124">
        <f>Calculations!K27</f>
        <v>12.79</v>
      </c>
      <c r="H27" s="115">
        <f>Calculations!L27</f>
        <v>1</v>
      </c>
      <c r="I27" s="125">
        <f t="shared" si="0"/>
        <v>12.79</v>
      </c>
      <c r="J27" s="126">
        <f>Calculations!H27</f>
        <v>1</v>
      </c>
      <c r="K27" s="127">
        <f t="shared" si="1"/>
        <v>10</v>
      </c>
      <c r="L27" s="128">
        <f t="shared" si="2"/>
        <v>127.89999999999999</v>
      </c>
      <c r="M27" s="107" t="str">
        <f>HYPERLINK(Calculations!Q27,Calculations!Q27)</f>
        <v>http://www3.towerhobbies.com/cgi-bin/wti0001p?&amp;I=LXKT89&amp;P=7</v>
      </c>
    </row>
    <row r="28" spans="1:13" ht="12.75" customHeight="1">
      <c r="A28" s="116" t="str">
        <f>Calculations!A28</f>
        <v>Hot glue sticks</v>
      </c>
      <c r="B28" s="106" t="str">
        <f>Calculations!B28</f>
        <v>1/2" low temp for the suggested glue gun</v>
      </c>
      <c r="C28" s="114">
        <f>Calculations!D28</f>
        <v>5</v>
      </c>
      <c r="D28" s="115" t="str">
        <f>Calculations!E28</f>
        <v>multiuse</v>
      </c>
      <c r="E28" s="117" t="str">
        <f>Calculations!I28</f>
        <v>Tower Hobbies</v>
      </c>
      <c r="F28" s="129" t="str">
        <f>HYPERLINK(Calculations!Q28,Calculations!J28)</f>
        <v>LXKT90</v>
      </c>
      <c r="G28" s="124">
        <f>Calculations!K28</f>
        <v>7.59</v>
      </c>
      <c r="H28" s="115">
        <f>Calculations!L28</f>
        <v>10</v>
      </c>
      <c r="I28" s="125">
        <f t="shared" si="0"/>
        <v>0.75900000000000001</v>
      </c>
      <c r="J28" s="126">
        <f>Calculations!H28</f>
        <v>3</v>
      </c>
      <c r="K28" s="127">
        <f t="shared" si="1"/>
        <v>3</v>
      </c>
      <c r="L28" s="128">
        <f t="shared" si="2"/>
        <v>22.77</v>
      </c>
      <c r="M28" s="107" t="str">
        <f>HYPERLINK(Calculations!Q28,Calculations!Q28)</f>
        <v>http://www3.towerhobbies.com/cgi-bin/wti0001p?&amp;I=LXKT90&amp;P=7</v>
      </c>
    </row>
    <row r="29" spans="1:13" ht="12.75" customHeight="1">
      <c r="A29" s="116" t="str">
        <f>Calculations!A29</f>
        <v>Electronic scale</v>
      </c>
      <c r="B29" s="106" t="str">
        <f>Calculations!B29</f>
        <v>This is for weighing bridge parts at the end, and for weighing additional items that can be used to test bridges.</v>
      </c>
      <c r="C29" s="114">
        <f>Calculations!D29</f>
        <v>5</v>
      </c>
      <c r="D29" s="115" t="str">
        <f>Calculations!E29</f>
        <v>No</v>
      </c>
      <c r="E29" s="117" t="str">
        <f>Calculations!I29</f>
        <v>Saveonscales.com</v>
      </c>
      <c r="F29" s="129" t="str">
        <f>HYPERLINK(Calculations!Q29,Calculations!J29)</f>
        <v>MX-500SE</v>
      </c>
      <c r="G29" s="124">
        <f>Calculations!K29</f>
        <v>27.95</v>
      </c>
      <c r="H29" s="115">
        <f>Calculations!L29</f>
        <v>1</v>
      </c>
      <c r="I29" s="125">
        <f t="shared" si="0"/>
        <v>27.95</v>
      </c>
      <c r="J29" s="126">
        <f>Calculations!H29</f>
        <v>1</v>
      </c>
      <c r="K29" s="127">
        <f t="shared" si="1"/>
        <v>10</v>
      </c>
      <c r="L29" s="128">
        <f t="shared" si="2"/>
        <v>279.5</v>
      </c>
      <c r="M29" s="107" t="str">
        <f>HYPERLINK(Calculations!Q29,Calculations!Q29)</f>
        <v>http://www.saveonscales.com/products-page/analytical/scmx500black/</v>
      </c>
    </row>
    <row r="30" spans="1:13" ht="12.75" customHeight="1">
      <c r="A30" s="116" t="str">
        <f>Calculations!A30</f>
        <v>Utility knife</v>
      </c>
      <c r="B30" s="106">
        <f>Calculations!B30</f>
        <v>0</v>
      </c>
      <c r="C30" s="114">
        <f>Calculations!D30</f>
        <v>5</v>
      </c>
      <c r="D30" s="115" t="str">
        <f>Calculations!E30</f>
        <v>No</v>
      </c>
      <c r="E30" s="117" t="str">
        <f>Calculations!I30</f>
        <v>Lowes</v>
      </c>
      <c r="F30" s="129">
        <f>HYPERLINK(Calculations!Q30,Calculations!J30)</f>
        <v>307987</v>
      </c>
      <c r="G30" s="124">
        <f>Calculations!K30</f>
        <v>1.98</v>
      </c>
      <c r="H30" s="115">
        <f>Calculations!L30</f>
        <v>1</v>
      </c>
      <c r="I30" s="125">
        <f t="shared" si="0"/>
        <v>1.98</v>
      </c>
      <c r="J30" s="126">
        <f>Calculations!H30</f>
        <v>1</v>
      </c>
      <c r="K30" s="127">
        <f t="shared" si="1"/>
        <v>10</v>
      </c>
      <c r="L30" s="128">
        <f t="shared" si="2"/>
        <v>19.8</v>
      </c>
      <c r="M30" s="107" t="str">
        <f>HYPERLINK(Calculations!Q30,Calculations!Q30)</f>
        <v>http://www.lowes.com/pd_307987-16878-53907_0__?productId=3032292&amp;Ntt=utility+knife&amp;pl=1&amp;currentURL=%3FNtt%3Dutility%2Bknife&amp;facetInfo=</v>
      </c>
    </row>
    <row r="31" spans="1:13" ht="12.75" customHeight="1">
      <c r="A31" s="116" t="str">
        <f>Calculations!A31</f>
        <v>Calculator</v>
      </c>
      <c r="B31" s="106">
        <f>Calculations!B31</f>
        <v>0</v>
      </c>
      <c r="C31" s="114">
        <f>Calculations!D31</f>
        <v>5</v>
      </c>
      <c r="D31" s="115" t="str">
        <f>Calculations!E31</f>
        <v>No</v>
      </c>
      <c r="E31" s="117" t="str">
        <f>Calculations!I31</f>
        <v>Staples</v>
      </c>
      <c r="F31" s="129">
        <f>HYPERLINK(Calculations!Q31,Calculations!J31)</f>
        <v>510812</v>
      </c>
      <c r="G31" s="124">
        <f>Calculations!K31</f>
        <v>3.49</v>
      </c>
      <c r="H31" s="115">
        <f>Calculations!L31</f>
        <v>1</v>
      </c>
      <c r="I31" s="125">
        <f t="shared" si="0"/>
        <v>3.49</v>
      </c>
      <c r="J31" s="126">
        <f>Calculations!H31</f>
        <v>3</v>
      </c>
      <c r="K31" s="127">
        <f t="shared" si="1"/>
        <v>30</v>
      </c>
      <c r="L31" s="128">
        <f t="shared" si="2"/>
        <v>104.7</v>
      </c>
      <c r="M31" s="107" t="str">
        <f>HYPERLINK(Calculations!Q31,Calculations!Q31)</f>
        <v>http://www.staples.com/Sharp-EL-233SB-8-Digit-Display-Calculator/product_510812</v>
      </c>
    </row>
    <row r="32" spans="1:13" ht="12.75" customHeight="1">
      <c r="A32" s="116" t="str">
        <f>Calculations!A32</f>
        <v>Tracing paper</v>
      </c>
      <c r="B32" s="106">
        <f>Calculations!B32</f>
        <v>0</v>
      </c>
      <c r="C32" s="114">
        <f>Calculations!D32</f>
        <v>5</v>
      </c>
      <c r="D32" s="115" t="str">
        <f>Calculations!E32</f>
        <v>multiuse</v>
      </c>
      <c r="E32" s="117" t="str">
        <f>Calculations!I32</f>
        <v>Staples</v>
      </c>
      <c r="F32" s="129">
        <f>HYPERLINK(Calculations!Q32,Calculations!J32)</f>
        <v>309699</v>
      </c>
      <c r="G32" s="124">
        <f>Calculations!K32</f>
        <v>7.79</v>
      </c>
      <c r="H32" s="115">
        <f>Calculations!L32</f>
        <v>50</v>
      </c>
      <c r="I32" s="125">
        <f t="shared" si="0"/>
        <v>0.15579999999999999</v>
      </c>
      <c r="J32" s="126">
        <f>Calculations!H32</f>
        <v>12</v>
      </c>
      <c r="K32" s="127">
        <f t="shared" si="1"/>
        <v>3</v>
      </c>
      <c r="L32" s="128">
        <f t="shared" si="2"/>
        <v>23.37</v>
      </c>
      <c r="M32" s="107" t="str">
        <f>HYPERLINK(Calculations!Q32,Calculations!Q32)</f>
        <v>http://www.staples.com/Bienfang-Parchment-Tracing-Paper-9-inch-x-12-inch/product_214494</v>
      </c>
    </row>
    <row r="33" spans="1:13" ht="12.75" customHeight="1">
      <c r="A33" s="116" t="str">
        <f>Calculations!A33</f>
        <v>Newspaper</v>
      </c>
      <c r="B33" s="106">
        <f>Calculations!B33</f>
        <v>0</v>
      </c>
      <c r="C33" s="114">
        <f>Calculations!D33</f>
        <v>5</v>
      </c>
      <c r="D33" s="115" t="str">
        <f>Calculations!E33</f>
        <v>Yes</v>
      </c>
      <c r="E33" s="117" t="str">
        <f>Calculations!I33</f>
        <v>Student/instructor provided</v>
      </c>
      <c r="F33" s="129"/>
      <c r="G33" s="124"/>
      <c r="H33" s="115"/>
      <c r="I33" s="125"/>
      <c r="J33" s="126"/>
      <c r="K33" s="127"/>
      <c r="L33" s="128"/>
      <c r="M33" s="107"/>
    </row>
    <row r="34" spans="1:13" ht="12.75" customHeight="1">
      <c r="A34" s="116" t="str">
        <f>Calculations!A34</f>
        <v>Corrugated cardboard boxes and sheets</v>
      </c>
      <c r="B34" s="106">
        <f>Calculations!B34</f>
        <v>0</v>
      </c>
      <c r="C34" s="114" t="str">
        <f>Calculations!D34</f>
        <v>1,2,4,5</v>
      </c>
      <c r="D34" s="115" t="str">
        <f>Calculations!E34</f>
        <v>Yes</v>
      </c>
      <c r="E34" s="117" t="str">
        <f>Calculations!I34</f>
        <v>Student/instructor provided</v>
      </c>
      <c r="F34" s="129"/>
      <c r="G34" s="124"/>
      <c r="H34" s="115"/>
      <c r="I34" s="125"/>
      <c r="J34" s="126"/>
      <c r="K34" s="127"/>
      <c r="L34" s="128"/>
      <c r="M34" s="107"/>
    </row>
    <row r="35" spans="1:13" ht="12.75" customHeight="1">
      <c r="A35" s="116" t="str">
        <f>Calculations!A35</f>
        <v>Scissors</v>
      </c>
      <c r="B35" s="106">
        <f>Calculations!B35</f>
        <v>0</v>
      </c>
      <c r="C35" s="114" t="str">
        <f>Calculations!D35</f>
        <v>1,2,3 4,5</v>
      </c>
      <c r="D35" s="115" t="str">
        <f>Calculations!E35</f>
        <v>No</v>
      </c>
      <c r="E35" s="117" t="str">
        <f>Calculations!I35</f>
        <v>Discount School Supply</v>
      </c>
      <c r="F35" s="129" t="str">
        <f>HYPERLINK(Calculations!Q35,Calculations!J35)</f>
        <v>8WWBT</v>
      </c>
      <c r="G35" s="124">
        <f>Calculations!K35</f>
        <v>2.99</v>
      </c>
      <c r="H35" s="115">
        <f>Calculations!L35</f>
        <v>1</v>
      </c>
      <c r="I35" s="125">
        <f t="shared" si="0"/>
        <v>2.99</v>
      </c>
      <c r="J35" s="126">
        <f>Calculations!H35</f>
        <v>3</v>
      </c>
      <c r="K35" s="127">
        <f t="shared" si="1"/>
        <v>30</v>
      </c>
      <c r="L35" s="128">
        <f t="shared" si="2"/>
        <v>89.7</v>
      </c>
      <c r="M35" s="107" t="str">
        <f>HYPERLINK(Calculations!Q35,Calculations!Q35)</f>
        <v>http://www.discountschoolsupply.com/NewDSS/Product/ProductDetail.aspx?product=839&amp;keyword=scissors&amp;scategoryid=0&amp;CategorySearch=&amp;Brand=&amp;Price=</v>
      </c>
    </row>
    <row r="36" spans="1:13" ht="12.75" customHeight="1">
      <c r="A36" s="116" t="str">
        <f>Calculations!A36</f>
        <v>Storage bin</v>
      </c>
      <c r="B36" s="106" t="str">
        <f>Calculations!B36</f>
        <v>To store materials</v>
      </c>
      <c r="C36" s="114" t="str">
        <f>Calculations!D36</f>
        <v>1,2,3 4,5</v>
      </c>
      <c r="D36" s="115" t="str">
        <f>Calculations!E36</f>
        <v>No</v>
      </c>
      <c r="E36" s="117" t="str">
        <f>Calculations!I36</f>
        <v>Target</v>
      </c>
      <c r="F36" s="129">
        <f>HYPERLINK(Calculations!Q36,Calculations!J36)</f>
        <v>13794509</v>
      </c>
      <c r="G36" s="124">
        <f>Calculations!K36</f>
        <v>8.99</v>
      </c>
      <c r="H36" s="115">
        <f>Calculations!L36</f>
        <v>1</v>
      </c>
      <c r="I36" s="125">
        <f t="shared" si="0"/>
        <v>8.99</v>
      </c>
      <c r="J36" s="126">
        <f>Calculations!H36</f>
        <v>1</v>
      </c>
      <c r="K36" s="127">
        <f t="shared" si="1"/>
        <v>10</v>
      </c>
      <c r="L36" s="128">
        <f t="shared" si="2"/>
        <v>89.9</v>
      </c>
      <c r="M36" s="107" t="str">
        <f>HYPERLINK(Calculations!Q36,Calculations!Q36)</f>
        <v>http://www.target.com/p/sterilite-clearview-latch-66-qt-16-5-gal-storage-bin-purple/-/A-13794509</v>
      </c>
    </row>
    <row r="37" spans="1:13" customFormat="1" ht="12.75" customHeight="1"/>
    <row r="38" spans="1:13" customFormat="1" ht="12.75" customHeight="1"/>
    <row r="39" spans="1:13" customFormat="1" ht="12.75" customHeight="1"/>
    <row r="40" spans="1:13" customFormat="1" ht="12.75" customHeight="1"/>
    <row r="41" spans="1:13" customFormat="1" ht="12.75" customHeight="1"/>
    <row r="42" spans="1:13" customFormat="1" ht="12.75" customHeight="1"/>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125" zoomScaleNormal="125" zoomScalePageLayoutView="125" workbookViewId="0">
      <selection activeCell="I10" sqref="I10"/>
    </sheetView>
  </sheetViews>
  <sheetFormatPr baseColWidth="10" defaultColWidth="17.1640625" defaultRowHeight="12" x14ac:dyDescent="0"/>
  <cols>
    <col min="1" max="1" width="27.5" style="15" customWidth="1"/>
    <col min="2" max="2" width="11.6640625" style="15" customWidth="1"/>
    <col min="3" max="3" width="19.1640625" style="15" customWidth="1"/>
    <col min="4" max="4" width="10.6640625" style="15" customWidth="1"/>
    <col min="5" max="5" width="13.1640625" style="15" customWidth="1"/>
    <col min="6" max="6" width="23" style="15" customWidth="1"/>
    <col min="7" max="7" width="16.6640625" style="15" customWidth="1"/>
    <col min="8" max="16384" width="17.1640625" style="15"/>
  </cols>
  <sheetData>
    <row r="1" spans="1:7" s="43" customFormat="1" ht="24">
      <c r="A1" s="95" t="str">
        <f>Calculations!A1</f>
        <v>Module Name</v>
      </c>
      <c r="B1" s="95" t="str">
        <f>Calculations!B1</f>
        <v>Students per Group</v>
      </c>
      <c r="C1" s="95" t="str">
        <f>Calculations!C1</f>
        <v>Students per Class</v>
      </c>
      <c r="D1" s="95" t="str">
        <f>Calculations!D1</f>
        <v>Groups per class</v>
      </c>
      <c r="E1" s="96"/>
    </row>
    <row r="2" spans="1:7" s="44" customFormat="1" ht="24">
      <c r="A2" s="97" t="str">
        <f>Calculations!A2</f>
        <v>Design Challenges for the Developing World</v>
      </c>
      <c r="B2" s="98">
        <f>Calculations!B2</f>
        <v>3</v>
      </c>
      <c r="C2" s="98">
        <f>Calculations!C2</f>
        <v>18</v>
      </c>
      <c r="D2" s="98">
        <f>Calculations!D2</f>
        <v>6</v>
      </c>
      <c r="E2" s="99"/>
      <c r="F2" s="100"/>
      <c r="G2" s="100"/>
    </row>
    <row r="3" spans="1:7" s="45" customFormat="1" ht="24">
      <c r="A3" s="101" t="str">
        <f>Calculations!A3</f>
        <v>Part Description</v>
      </c>
      <c r="B3" s="101" t="str">
        <f>Calculations!H3</f>
        <v>Total Items per Class</v>
      </c>
      <c r="C3" s="101" t="str">
        <f>Calculations!C3</f>
        <v>Packing Notes</v>
      </c>
      <c r="D3" s="101" t="str">
        <f>Calculations!D3</f>
        <v>Activity</v>
      </c>
      <c r="E3" s="101" t="str">
        <f>Calculations!E3</f>
        <v>Expendable</v>
      </c>
      <c r="F3" s="101" t="str">
        <f>Calculations!I3</f>
        <v>Vendor</v>
      </c>
      <c r="G3" s="101" t="str">
        <f>Calculations!J3</f>
        <v>Vendor Part Number</v>
      </c>
    </row>
    <row r="4" spans="1:7">
      <c r="A4" s="102" t="str">
        <f>Calculations!A4</f>
        <v>Plastic bottle (16 oz, clear)</v>
      </c>
      <c r="B4" s="103">
        <f>Calculations!H4</f>
        <v>7</v>
      </c>
      <c r="C4" s="105">
        <f>Calculations!C4</f>
        <v>0</v>
      </c>
      <c r="D4" s="104">
        <f>Calculations!D4</f>
        <v>1</v>
      </c>
      <c r="E4" s="104" t="str">
        <f>Calculations!E4</f>
        <v>Yes</v>
      </c>
      <c r="F4" s="104" t="str">
        <f>Calculations!I4</f>
        <v>Student/instructor provided</v>
      </c>
      <c r="G4" s="104">
        <f>HYPERLINK(Calculations!Q4,Calculations!J4)</f>
        <v>0</v>
      </c>
    </row>
    <row r="5" spans="1:7">
      <c r="A5" s="102" t="str">
        <f>Calculations!A5</f>
        <v>Binder clips</v>
      </c>
      <c r="B5" s="103">
        <f>Calculations!H5</f>
        <v>24</v>
      </c>
      <c r="C5" s="105">
        <f>Calculations!C5</f>
        <v>0</v>
      </c>
      <c r="D5" s="104">
        <f>Calculations!D5</f>
        <v>1</v>
      </c>
      <c r="E5" s="104" t="str">
        <f>Calculations!E5</f>
        <v>No</v>
      </c>
      <c r="F5" s="104" t="str">
        <f>Calculations!I5</f>
        <v>Staples</v>
      </c>
      <c r="G5" s="104">
        <f>HYPERLINK(Calculations!Q5,Calculations!J5)</f>
        <v>831270</v>
      </c>
    </row>
    <row r="6" spans="1:7">
      <c r="A6" s="102" t="str">
        <f>Calculations!A6</f>
        <v>Photoresistor</v>
      </c>
      <c r="B6" s="103">
        <f>Calculations!H6</f>
        <v>6</v>
      </c>
      <c r="C6" s="105">
        <f>Calculations!C6</f>
        <v>0</v>
      </c>
      <c r="D6" s="104">
        <f>Calculations!D6</f>
        <v>1</v>
      </c>
      <c r="E6" s="104" t="str">
        <f>Calculations!E6</f>
        <v>No</v>
      </c>
      <c r="F6" s="104" t="str">
        <f>Calculations!I6</f>
        <v>Jameco</v>
      </c>
      <c r="G6" s="104">
        <f>HYPERLINK(Calculations!Q6,Calculations!J6)</f>
        <v>202403</v>
      </c>
    </row>
    <row r="7" spans="1:7">
      <c r="A7" s="102" t="str">
        <f>Calculations!A7</f>
        <v>Alligator wires</v>
      </c>
      <c r="B7" s="103">
        <f>Calculations!H7</f>
        <v>12</v>
      </c>
      <c r="C7" s="105">
        <f>Calculations!C7</f>
        <v>0</v>
      </c>
      <c r="D7" s="104">
        <f>Calculations!D7</f>
        <v>1</v>
      </c>
      <c r="E7" s="104" t="str">
        <f>Calculations!E7</f>
        <v>No</v>
      </c>
      <c r="F7" s="104" t="str">
        <f>Calculations!I7</f>
        <v>Jameco</v>
      </c>
      <c r="G7" s="104">
        <f>HYPERLINK(Calculations!Q7,Calculations!J7)</f>
        <v>10444</v>
      </c>
    </row>
    <row r="8" spans="1:7">
      <c r="A8" s="102" t="str">
        <f>Calculations!A8</f>
        <v>Digital multimeter</v>
      </c>
      <c r="B8" s="103">
        <f>Calculations!H8</f>
        <v>6</v>
      </c>
      <c r="C8" s="105">
        <f>Calculations!C8</f>
        <v>0</v>
      </c>
      <c r="D8" s="104">
        <f>Calculations!D8</f>
        <v>1</v>
      </c>
      <c r="E8" s="104" t="str">
        <f>Calculations!E8</f>
        <v>No</v>
      </c>
      <c r="F8" s="104" t="str">
        <f>Calculations!I8</f>
        <v>Walmart</v>
      </c>
      <c r="G8" s="104">
        <f>HYPERLINK(Calculations!Q8,Calculations!J8)</f>
        <v>1050326</v>
      </c>
    </row>
    <row r="9" spans="1:7">
      <c r="A9" s="102" t="str">
        <f>Calculations!A9</f>
        <v>Clear packing tape</v>
      </c>
      <c r="B9" s="103">
        <f>Calculations!H9</f>
        <v>3</v>
      </c>
      <c r="C9" s="105">
        <f>Calculations!C9</f>
        <v>0</v>
      </c>
      <c r="D9" s="104">
        <f>Calculations!D9</f>
        <v>1</v>
      </c>
      <c r="E9" s="104" t="str">
        <f>Calculations!E9</f>
        <v>Yes</v>
      </c>
      <c r="F9" s="104" t="str">
        <f>Calculations!I9</f>
        <v>Staples</v>
      </c>
      <c r="G9" s="104">
        <f>HYPERLINK(Calculations!Q9,Calculations!J9)</f>
        <v>824219</v>
      </c>
    </row>
    <row r="10" spans="1:7">
      <c r="A10" s="102" t="str">
        <f>Calculations!A10</f>
        <v>Plastic cups</v>
      </c>
      <c r="B10" s="103">
        <f>Calculations!H10</f>
        <v>150</v>
      </c>
      <c r="C10" s="105">
        <f>Calculations!C10</f>
        <v>0</v>
      </c>
      <c r="D10" s="104">
        <f>Calculations!D10</f>
        <v>2</v>
      </c>
      <c r="E10" s="104" t="str">
        <f>Calculations!E10</f>
        <v>No</v>
      </c>
      <c r="F10" s="104" t="str">
        <f>Calculations!I10</f>
        <v>Party City</v>
      </c>
      <c r="G10" s="104">
        <f>HYPERLINK(Calculations!Q10,Calculations!J10)</f>
        <v>287629</v>
      </c>
    </row>
    <row r="11" spans="1:7">
      <c r="A11" s="102" t="str">
        <f>Calculations!A11</f>
        <v>Dowel</v>
      </c>
      <c r="B11" s="103">
        <f>Calculations!H11</f>
        <v>6</v>
      </c>
      <c r="C11" s="105">
        <f>Calculations!C11</f>
        <v>0</v>
      </c>
      <c r="D11" s="104">
        <f>Calculations!D11</f>
        <v>2</v>
      </c>
      <c r="E11" s="104" t="str">
        <f>Calculations!E11</f>
        <v>No</v>
      </c>
      <c r="F11" s="104" t="str">
        <f>Calculations!I11</f>
        <v>Lowes</v>
      </c>
      <c r="G11" s="104">
        <f>HYPERLINK(Calculations!Q11,Calculations!J11)</f>
        <v>19377</v>
      </c>
    </row>
    <row r="12" spans="1:7">
      <c r="A12" s="102" t="str">
        <f>Calculations!A12</f>
        <v>String or ribbon</v>
      </c>
      <c r="B12" s="103">
        <f>Calculations!H12</f>
        <v>1</v>
      </c>
      <c r="C12" s="105">
        <f>Calculations!C12</f>
        <v>0</v>
      </c>
      <c r="D12" s="104">
        <f>Calculations!D12</f>
        <v>2</v>
      </c>
      <c r="E12" s="104" t="str">
        <f>Calculations!E12</f>
        <v>Yes</v>
      </c>
      <c r="F12" s="104" t="str">
        <f>Calculations!I12</f>
        <v>Amazon</v>
      </c>
      <c r="G12" s="104" t="str">
        <f>HYPERLINK(Calculations!Q12,Calculations!J12)</f>
        <v>B001689Y8Y</v>
      </c>
    </row>
    <row r="13" spans="1:7">
      <c r="A13" s="102" t="str">
        <f>Calculations!A13</f>
        <v>Stapler</v>
      </c>
      <c r="B13" s="103">
        <f>Calculations!H13</f>
        <v>3</v>
      </c>
      <c r="C13" s="105">
        <f>Calculations!C13</f>
        <v>0</v>
      </c>
      <c r="D13" s="104">
        <f>Calculations!D13</f>
        <v>2</v>
      </c>
      <c r="E13" s="104" t="str">
        <f>Calculations!E13</f>
        <v>No</v>
      </c>
      <c r="F13" s="104" t="str">
        <f>Calculations!I13</f>
        <v>Staples</v>
      </c>
      <c r="G13" s="104">
        <f>HYPERLINK(Calculations!Q13,Calculations!J13)</f>
        <v>761148</v>
      </c>
    </row>
    <row r="14" spans="1:7">
      <c r="A14" s="102" t="str">
        <f>Calculations!A14</f>
        <v>Pitcher or watering can</v>
      </c>
      <c r="B14" s="103">
        <f>Calculations!H14</f>
        <v>1</v>
      </c>
      <c r="C14" s="105">
        <f>Calculations!C14</f>
        <v>0</v>
      </c>
      <c r="D14" s="104">
        <f>Calculations!D14</f>
        <v>2</v>
      </c>
      <c r="E14" s="104" t="str">
        <f>Calculations!E14</f>
        <v>No</v>
      </c>
      <c r="F14" s="104" t="str">
        <f>Calculations!I14</f>
        <v>Amazon</v>
      </c>
      <c r="G14" s="104" t="str">
        <f>HYPERLINK(Calculations!Q14,Calculations!J14)</f>
        <v>B000BQO932</v>
      </c>
    </row>
    <row r="15" spans="1:7">
      <c r="A15" s="102" t="str">
        <f>Calculations!A15</f>
        <v>Large sponge or magic eraser</v>
      </c>
      <c r="B15" s="103">
        <f>Calculations!H15</f>
        <v>1</v>
      </c>
      <c r="C15" s="105">
        <f>Calculations!C15</f>
        <v>0</v>
      </c>
      <c r="D15" s="104">
        <f>Calculations!D15</f>
        <v>3</v>
      </c>
      <c r="E15" s="104" t="str">
        <f>Calculations!E15</f>
        <v>No</v>
      </c>
      <c r="F15" s="104" t="str">
        <f>Calculations!I15</f>
        <v>Walmart</v>
      </c>
      <c r="G15" s="104">
        <f>HYPERLINK(Calculations!Q15,Calculations!J15)</f>
        <v>552278671</v>
      </c>
    </row>
    <row r="16" spans="1:7">
      <c r="A16" s="102" t="str">
        <f>Calculations!A16</f>
        <v>Red marker</v>
      </c>
      <c r="B16" s="103">
        <f>Calculations!H16</f>
        <v>6</v>
      </c>
      <c r="C16" s="105">
        <f>Calculations!C16</f>
        <v>0</v>
      </c>
      <c r="D16" s="104">
        <f>Calculations!D16</f>
        <v>3</v>
      </c>
      <c r="E16" s="104" t="str">
        <f>Calculations!E16</f>
        <v>No</v>
      </c>
      <c r="F16" s="104" t="str">
        <f>Calculations!I16</f>
        <v>Staples</v>
      </c>
      <c r="G16" s="104">
        <f>HYPERLINK(Calculations!Q16,Calculations!J16)</f>
        <v>498246</v>
      </c>
    </row>
    <row r="17" spans="1:7">
      <c r="A17" s="102" t="str">
        <f>Calculations!A17</f>
        <v>Black marker</v>
      </c>
      <c r="B17" s="103">
        <f>Calculations!H17</f>
        <v>1</v>
      </c>
      <c r="C17" s="105">
        <f>Calculations!C17</f>
        <v>0</v>
      </c>
      <c r="D17" s="104">
        <f>Calculations!D17</f>
        <v>3</v>
      </c>
      <c r="E17" s="104" t="str">
        <f>Calculations!E17</f>
        <v>No</v>
      </c>
      <c r="F17" s="104" t="str">
        <f>Calculations!I17</f>
        <v>Staples</v>
      </c>
      <c r="G17" s="104">
        <f>HYPERLINK(Calculations!Q17,Calculations!J17)</f>
        <v>498238</v>
      </c>
    </row>
    <row r="18" spans="1:7">
      <c r="A18" s="102" t="str">
        <f>Calculations!A18</f>
        <v>Poster board</v>
      </c>
      <c r="B18" s="103">
        <f>Calculations!H18</f>
        <v>1</v>
      </c>
      <c r="C18" s="105">
        <f>Calculations!C18</f>
        <v>0</v>
      </c>
      <c r="D18" s="104">
        <f>Calculations!D18</f>
        <v>3</v>
      </c>
      <c r="E18" s="104" t="str">
        <f>Calculations!E18</f>
        <v>Yes</v>
      </c>
      <c r="F18" s="104" t="str">
        <f>Calculations!I18</f>
        <v>Staples</v>
      </c>
      <c r="G18" s="104">
        <f>HYPERLINK(Calculations!Q18,Calculations!J18)</f>
        <v>247403</v>
      </c>
    </row>
    <row r="19" spans="1:7">
      <c r="A19" s="102" t="str">
        <f>Calculations!A19</f>
        <v>Quarters or pennies</v>
      </c>
      <c r="B19" s="103">
        <f>Calculations!H19</f>
        <v>180</v>
      </c>
      <c r="C19" s="105">
        <f>Calculations!C19</f>
        <v>0</v>
      </c>
      <c r="D19" s="104" t="str">
        <f>Calculations!D19</f>
        <v>3,4,5</v>
      </c>
      <c r="E19" s="104" t="str">
        <f>Calculations!E19</f>
        <v>No</v>
      </c>
      <c r="F19" s="104" t="str">
        <f>Calculations!I19</f>
        <v>Student/instructor provided</v>
      </c>
      <c r="G19" s="104">
        <f>HYPERLINK(Calculations!Q19,Calculations!J19)</f>
        <v>0</v>
      </c>
    </row>
    <row r="20" spans="1:7">
      <c r="A20" s="102" t="str">
        <f>Calculations!A20</f>
        <v>Ruler</v>
      </c>
      <c r="B20" s="103">
        <f>Calculations!H20</f>
        <v>6</v>
      </c>
      <c r="C20" s="105">
        <f>Calculations!C20</f>
        <v>0</v>
      </c>
      <c r="D20" s="104" t="str">
        <f>Calculations!D20</f>
        <v>3,5</v>
      </c>
      <c r="E20" s="104" t="str">
        <f>Calculations!E20</f>
        <v>No</v>
      </c>
      <c r="F20" s="104" t="str">
        <f>Calculations!I20</f>
        <v>Staples</v>
      </c>
      <c r="G20" s="104">
        <f>HYPERLINK(Calculations!Q20,Calculations!J20)</f>
        <v>164632</v>
      </c>
    </row>
    <row r="21" spans="1:7">
      <c r="A21" s="102" t="str">
        <f>Calculations!A21</f>
        <v>Drinking straws</v>
      </c>
      <c r="B21" s="103">
        <f>Calculations!H21</f>
        <v>180</v>
      </c>
      <c r="C21" s="105">
        <f>Calculations!C21</f>
        <v>0</v>
      </c>
      <c r="D21" s="104">
        <f>Calculations!D21</f>
        <v>4</v>
      </c>
      <c r="E21" s="104" t="str">
        <f>Calculations!E21</f>
        <v>Multiuse</v>
      </c>
      <c r="F21" s="104" t="str">
        <f>Calculations!I21</f>
        <v>Walmart</v>
      </c>
      <c r="G21" s="104">
        <f>HYPERLINK(Calculations!Q21,Calculations!J21)</f>
        <v>381</v>
      </c>
    </row>
    <row r="22" spans="1:7">
      <c r="A22" s="102" t="str">
        <f>Calculations!A22</f>
        <v>Paper clips</v>
      </c>
      <c r="B22" s="103">
        <f>Calculations!H22</f>
        <v>180</v>
      </c>
      <c r="C22" s="105">
        <f>Calculations!C22</f>
        <v>0</v>
      </c>
      <c r="D22" s="104">
        <f>Calculations!D22</f>
        <v>4</v>
      </c>
      <c r="E22" s="104" t="str">
        <f>Calculations!E22</f>
        <v>Multiuse</v>
      </c>
      <c r="F22" s="104" t="str">
        <f>Calculations!I22</f>
        <v>Staples</v>
      </c>
      <c r="G22" s="104">
        <f>HYPERLINK(Calculations!Q22,Calculations!J22)</f>
        <v>472498</v>
      </c>
    </row>
    <row r="23" spans="1:7">
      <c r="A23" s="102" t="str">
        <f>Calculations!A23</f>
        <v>Wood glue</v>
      </c>
      <c r="B23" s="103">
        <f>Calculations!H23</f>
        <v>3</v>
      </c>
      <c r="C23" s="105">
        <f>Calculations!C23</f>
        <v>0</v>
      </c>
      <c r="D23" s="104">
        <f>Calculations!D23</f>
        <v>5</v>
      </c>
      <c r="E23" s="104" t="str">
        <f>Calculations!E23</f>
        <v>Multiuse</v>
      </c>
      <c r="F23" s="104" t="str">
        <f>Calculations!I23</f>
        <v>Lowes</v>
      </c>
      <c r="G23" s="104">
        <f>HYPERLINK(Calculations!Q23,Calculations!J23)</f>
        <v>86091</v>
      </c>
    </row>
    <row r="24" spans="1:7">
      <c r="A24" s="102" t="str">
        <f>Calculations!A24</f>
        <v>Pins (500 pack)</v>
      </c>
      <c r="B24" s="103">
        <f>Calculations!H24</f>
        <v>1</v>
      </c>
      <c r="C24" s="105">
        <f>Calculations!C24</f>
        <v>0</v>
      </c>
      <c r="D24" s="104">
        <f>Calculations!D24</f>
        <v>5</v>
      </c>
      <c r="E24" s="104" t="str">
        <f>Calculations!E24</f>
        <v>Multiuse</v>
      </c>
      <c r="F24" s="104" t="str">
        <f>Calculations!I24</f>
        <v>Walmart</v>
      </c>
      <c r="G24" s="104">
        <f>HYPERLINK(Calculations!Q24,Calculations!J24)</f>
        <v>3009</v>
      </c>
    </row>
    <row r="25" spans="1:7" ht="24">
      <c r="A25" s="102" t="str">
        <f>Calculations!A25</f>
        <v>1/8"x1/8"x36" Balsa wood sticks</v>
      </c>
      <c r="B25" s="103">
        <f>Calculations!H25</f>
        <v>60</v>
      </c>
      <c r="C25" s="105" t="str">
        <f>Calculations!C25</f>
        <v>These probably won't fit in a container.</v>
      </c>
      <c r="D25" s="104">
        <f>Calculations!D25</f>
        <v>5</v>
      </c>
      <c r="E25" s="104" t="str">
        <f>Calculations!E25</f>
        <v>Yes</v>
      </c>
      <c r="F25" s="104" t="str">
        <f>Calculations!I25</f>
        <v>Tower Hobbies</v>
      </c>
      <c r="G25" s="104" t="str">
        <f>HYPERLINK(Calculations!Q25,Calculations!J25)</f>
        <v>LXAR32</v>
      </c>
    </row>
    <row r="26" spans="1:7" ht="24">
      <c r="A26" s="102" t="str">
        <f>Calculations!A26</f>
        <v>1/16"x3"x36" Flat balsa wood piece</v>
      </c>
      <c r="B26" s="103">
        <f>Calculations!H26</f>
        <v>8</v>
      </c>
      <c r="C26" s="105" t="str">
        <f>Calculations!C26</f>
        <v>These probably won't fit in a container.</v>
      </c>
      <c r="D26" s="104">
        <f>Calculations!D26</f>
        <v>5</v>
      </c>
      <c r="E26" s="104" t="str">
        <f>Calculations!E26</f>
        <v>Yes</v>
      </c>
      <c r="F26" s="104" t="str">
        <f>Calculations!I26</f>
        <v>Tower Hobbies</v>
      </c>
      <c r="G26" s="104" t="str">
        <f>HYPERLINK(Calculations!Q26,Calculations!J26)</f>
        <v>LXJC85</v>
      </c>
    </row>
    <row r="27" spans="1:7">
      <c r="A27" s="102" t="str">
        <f>Calculations!A27</f>
        <v>Hot glue gun</v>
      </c>
      <c r="B27" s="103">
        <f>Calculations!H27</f>
        <v>1</v>
      </c>
      <c r="C27" s="105">
        <f>Calculations!C27</f>
        <v>0</v>
      </c>
      <c r="D27" s="104">
        <f>Calculations!D27</f>
        <v>5</v>
      </c>
      <c r="E27" s="104" t="str">
        <f>Calculations!E27</f>
        <v>No</v>
      </c>
      <c r="F27" s="104" t="str">
        <f>Calculations!I27</f>
        <v>Tower Hobbies</v>
      </c>
      <c r="G27" s="104" t="str">
        <f>HYPERLINK(Calculations!Q27,Calculations!J27)</f>
        <v>LXKT89</v>
      </c>
    </row>
    <row r="28" spans="1:7">
      <c r="A28" s="102" t="str">
        <f>Calculations!A28</f>
        <v>Hot glue sticks</v>
      </c>
      <c r="B28" s="103">
        <f>Calculations!H28</f>
        <v>3</v>
      </c>
      <c r="C28" s="105">
        <f>Calculations!C28</f>
        <v>0</v>
      </c>
      <c r="D28" s="104">
        <f>Calculations!D28</f>
        <v>5</v>
      </c>
      <c r="E28" s="104" t="str">
        <f>Calculations!E28</f>
        <v>multiuse</v>
      </c>
      <c r="F28" s="104" t="str">
        <f>Calculations!I28</f>
        <v>Tower Hobbies</v>
      </c>
      <c r="G28" s="104" t="str">
        <f>HYPERLINK(Calculations!Q28,Calculations!J28)</f>
        <v>LXKT90</v>
      </c>
    </row>
    <row r="29" spans="1:7">
      <c r="A29" s="102" t="str">
        <f>Calculations!A29</f>
        <v>Electronic scale</v>
      </c>
      <c r="B29" s="103">
        <f>Calculations!H29</f>
        <v>1</v>
      </c>
      <c r="C29" s="105">
        <f>Calculations!C29</f>
        <v>0</v>
      </c>
      <c r="D29" s="104">
        <f>Calculations!D29</f>
        <v>5</v>
      </c>
      <c r="E29" s="104" t="str">
        <f>Calculations!E29</f>
        <v>No</v>
      </c>
      <c r="F29" s="104" t="str">
        <f>Calculations!I29</f>
        <v>Saveonscales.com</v>
      </c>
      <c r="G29" s="104" t="str">
        <f>HYPERLINK(Calculations!Q29,Calculations!J29)</f>
        <v>MX-500SE</v>
      </c>
    </row>
    <row r="30" spans="1:7">
      <c r="A30" s="102" t="str">
        <f>Calculations!A30</f>
        <v>Utility knife</v>
      </c>
      <c r="B30" s="103">
        <f>Calculations!H30</f>
        <v>1</v>
      </c>
      <c r="C30" s="105">
        <f>Calculations!C30</f>
        <v>0</v>
      </c>
      <c r="D30" s="104">
        <f>Calculations!D30</f>
        <v>5</v>
      </c>
      <c r="E30" s="104" t="str">
        <f>Calculations!E30</f>
        <v>No</v>
      </c>
      <c r="F30" s="104" t="str">
        <f>Calculations!I30</f>
        <v>Lowes</v>
      </c>
      <c r="G30" s="104">
        <f>HYPERLINK(Calculations!Q30,Calculations!J30)</f>
        <v>307987</v>
      </c>
    </row>
    <row r="31" spans="1:7">
      <c r="A31" s="102" t="str">
        <f>Calculations!A31</f>
        <v>Calculator</v>
      </c>
      <c r="B31" s="103">
        <f>Calculations!H31</f>
        <v>3</v>
      </c>
      <c r="C31" s="105">
        <f>Calculations!C31</f>
        <v>0</v>
      </c>
      <c r="D31" s="104">
        <f>Calculations!D31</f>
        <v>5</v>
      </c>
      <c r="E31" s="104" t="str">
        <f>Calculations!E31</f>
        <v>No</v>
      </c>
      <c r="F31" s="104" t="str">
        <f>Calculations!I31</f>
        <v>Staples</v>
      </c>
      <c r="G31" s="104">
        <f>HYPERLINK(Calculations!Q31,Calculations!J31)</f>
        <v>510812</v>
      </c>
    </row>
    <row r="32" spans="1:7">
      <c r="A32" s="102" t="str">
        <f>Calculations!A32</f>
        <v>Tracing paper</v>
      </c>
      <c r="B32" s="103">
        <f>Calculations!H32</f>
        <v>12</v>
      </c>
      <c r="C32" s="105">
        <f>Calculations!C32</f>
        <v>0</v>
      </c>
      <c r="D32" s="104">
        <f>Calculations!D32</f>
        <v>5</v>
      </c>
      <c r="E32" s="104" t="str">
        <f>Calculations!E32</f>
        <v>multiuse</v>
      </c>
      <c r="F32" s="104" t="str">
        <f>Calculations!I32</f>
        <v>Staples</v>
      </c>
      <c r="G32" s="104">
        <f>HYPERLINK(Calculations!Q32,Calculations!J32)</f>
        <v>309699</v>
      </c>
    </row>
    <row r="33" spans="1:7">
      <c r="A33" s="102" t="str">
        <f>Calculations!A33</f>
        <v>Newspaper</v>
      </c>
      <c r="B33" s="103">
        <f>Calculations!H33</f>
        <v>4</v>
      </c>
      <c r="C33" s="105">
        <f>Calculations!C33</f>
        <v>0</v>
      </c>
      <c r="D33" s="104">
        <f>Calculations!D33</f>
        <v>5</v>
      </c>
      <c r="E33" s="104" t="str">
        <f>Calculations!E33</f>
        <v>Yes</v>
      </c>
      <c r="F33" s="104" t="str">
        <f>Calculations!I33</f>
        <v>Student/instructor provided</v>
      </c>
      <c r="G33" s="104">
        <f>HYPERLINK(Calculations!Q33,Calculations!J33)</f>
        <v>0</v>
      </c>
    </row>
    <row r="34" spans="1:7">
      <c r="A34" s="102" t="str">
        <f>Calculations!A34</f>
        <v>Corrugated cardboard boxes and sheets</v>
      </c>
      <c r="B34" s="103">
        <f>Calculations!H34</f>
        <v>18</v>
      </c>
      <c r="C34" s="105">
        <f>Calculations!C34</f>
        <v>0</v>
      </c>
      <c r="D34" s="104" t="str">
        <f>Calculations!D34</f>
        <v>1,2,4,5</v>
      </c>
      <c r="E34" s="104" t="str">
        <f>Calculations!E34</f>
        <v>Yes</v>
      </c>
      <c r="F34" s="104" t="str">
        <f>Calculations!I34</f>
        <v>Student/instructor provided</v>
      </c>
      <c r="G34" s="104">
        <f>HYPERLINK(Calculations!Q34,Calculations!J34)</f>
        <v>0</v>
      </c>
    </row>
    <row r="35" spans="1:7">
      <c r="A35" s="102" t="str">
        <f>Calculations!A35</f>
        <v>Scissors</v>
      </c>
      <c r="B35" s="103">
        <f>Calculations!H35</f>
        <v>3</v>
      </c>
      <c r="C35" s="105">
        <f>Calculations!C35</f>
        <v>0</v>
      </c>
      <c r="D35" s="104" t="str">
        <f>Calculations!D35</f>
        <v>1,2,3 4,5</v>
      </c>
      <c r="E35" s="104" t="str">
        <f>Calculations!E35</f>
        <v>No</v>
      </c>
      <c r="F35" s="104" t="str">
        <f>Calculations!I35</f>
        <v>Discount School Supply</v>
      </c>
      <c r="G35" s="104" t="str">
        <f>HYPERLINK(Calculations!Q35,Calculations!J35)</f>
        <v>8WWBT</v>
      </c>
    </row>
    <row r="36" spans="1:7">
      <c r="A36" s="102" t="str">
        <f>Calculations!A36</f>
        <v>Storage bin</v>
      </c>
      <c r="B36" s="103">
        <f>Calculations!H36</f>
        <v>1</v>
      </c>
      <c r="C36" s="105">
        <f>Calculations!C36</f>
        <v>0</v>
      </c>
      <c r="D36" s="104" t="str">
        <f>Calculations!D36</f>
        <v>1,2,3 4,5</v>
      </c>
      <c r="E36" s="104" t="str">
        <f>Calculations!E36</f>
        <v>No</v>
      </c>
      <c r="F36" s="104" t="str">
        <f>Calculations!I36</f>
        <v>Target</v>
      </c>
      <c r="G36" s="104">
        <f>HYPERLINK(Calculations!Q36,Calculations!J36)</f>
        <v>13794509</v>
      </c>
    </row>
    <row r="37" spans="1:7" customFormat="1"/>
    <row r="38" spans="1:7" customFormat="1"/>
    <row r="39" spans="1:7" customFormat="1"/>
    <row r="40" spans="1:7" customFormat="1"/>
    <row r="41" spans="1:7" customFormat="1"/>
    <row r="42" spans="1:7" customFormat="1"/>
    <row r="43" spans="1:7" customFormat="1"/>
    <row r="44" spans="1:7" customFormat="1"/>
    <row r="45" spans="1:7" customFormat="1"/>
    <row r="46" spans="1:7" customFormat="1"/>
    <row r="47" spans="1:7" customFormat="1"/>
    <row r="48" spans="1:7" customFormat="1"/>
    <row r="49" customFormat="1"/>
  </sheetData>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125" zoomScaleNormal="125" zoomScalePageLayoutView="125" workbookViewId="0">
      <pane xSplit="1" ySplit="3" topLeftCell="B4" activePane="bottomRight" state="frozen"/>
      <selection pane="topRight" activeCell="B1" sqref="B1"/>
      <selection pane="bottomLeft" activeCell="A4" sqref="A4"/>
      <selection pane="bottomRight" activeCell="B6" sqref="B6"/>
    </sheetView>
  </sheetViews>
  <sheetFormatPr baseColWidth="10" defaultColWidth="9.1640625" defaultRowHeight="12.75" customHeight="1" x14ac:dyDescent="0"/>
  <cols>
    <col min="1" max="1" width="37.1640625" style="15" customWidth="1"/>
    <col min="2" max="2" width="22" style="15" customWidth="1"/>
    <col min="3" max="3" width="22.83203125" style="15" customWidth="1"/>
    <col min="4" max="4" width="8.5" style="15" customWidth="1"/>
    <col min="5" max="5" width="12.83203125" style="15" customWidth="1"/>
    <col min="6" max="6" width="10.6640625" style="15" customWidth="1"/>
    <col min="7" max="7" width="10.33203125" style="15" customWidth="1"/>
    <col min="8" max="8" width="12.1640625" style="15" customWidth="1"/>
    <col min="9" max="9" width="22.6640625" style="15" customWidth="1"/>
    <col min="10" max="10" width="13" style="15" customWidth="1"/>
    <col min="11" max="11" width="10.6640625" style="15" customWidth="1"/>
    <col min="12" max="12" width="9.83203125" style="15" customWidth="1"/>
    <col min="13" max="13" width="8.6640625" style="15" customWidth="1"/>
    <col min="14" max="14" width="10.33203125" style="15" customWidth="1"/>
    <col min="15" max="16" width="12.1640625" style="15" customWidth="1"/>
    <col min="17" max="17" width="47.5" style="15" customWidth="1"/>
    <col min="18" max="16384" width="9.1640625" style="15"/>
  </cols>
  <sheetData>
    <row r="1" spans="1:18" ht="36">
      <c r="A1" s="35" t="s">
        <v>1</v>
      </c>
      <c r="B1" s="35" t="s">
        <v>5</v>
      </c>
      <c r="C1" s="35" t="s">
        <v>14</v>
      </c>
      <c r="D1" s="35" t="s">
        <v>9</v>
      </c>
      <c r="E1" s="35" t="s">
        <v>3</v>
      </c>
      <c r="F1" s="35" t="s">
        <v>15</v>
      </c>
      <c r="G1" s="35" t="s">
        <v>16</v>
      </c>
      <c r="H1" s="35" t="s">
        <v>17</v>
      </c>
      <c r="I1" s="14"/>
      <c r="M1" s="16"/>
      <c r="N1" s="16"/>
    </row>
    <row r="2" spans="1:18" ht="12" customHeight="1">
      <c r="A2" s="41" t="s">
        <v>121</v>
      </c>
      <c r="B2" s="41">
        <f>'Your Program Info'!B7</f>
        <v>3</v>
      </c>
      <c r="C2" s="41">
        <f>'Your Program Info'!B3</f>
        <v>18</v>
      </c>
      <c r="D2" s="41">
        <f>ROUNDUP((C2/B2),0)</f>
        <v>6</v>
      </c>
      <c r="E2" s="41">
        <f>'Your Program Info'!B4</f>
        <v>10</v>
      </c>
      <c r="F2" s="42">
        <f>G2/E2</f>
        <v>295.24599999999998</v>
      </c>
      <c r="G2" s="42">
        <f>SUM(P4:P36)</f>
        <v>2952.4599999999996</v>
      </c>
      <c r="H2" s="42">
        <f>SUMIF(E4:E35,"Yes",N4:N35)</f>
        <v>45.821666666666658</v>
      </c>
      <c r="I2" s="17"/>
      <c r="J2" s="18"/>
      <c r="K2" s="18"/>
      <c r="L2" s="18"/>
      <c r="M2" s="19"/>
      <c r="N2" s="19"/>
      <c r="O2" s="18"/>
      <c r="P2" s="18"/>
      <c r="Q2" s="29"/>
      <c r="R2" s="30"/>
    </row>
    <row r="3" spans="1:18" ht="38.25" customHeight="1">
      <c r="A3" s="31" t="s">
        <v>18</v>
      </c>
      <c r="B3" s="32" t="s">
        <v>19</v>
      </c>
      <c r="C3" s="32" t="s">
        <v>20</v>
      </c>
      <c r="D3" s="31" t="s">
        <v>21</v>
      </c>
      <c r="E3" s="31" t="s">
        <v>22</v>
      </c>
      <c r="F3" s="31" t="s">
        <v>23</v>
      </c>
      <c r="G3" s="31" t="s">
        <v>24</v>
      </c>
      <c r="H3" s="31" t="s">
        <v>71</v>
      </c>
      <c r="I3" s="33" t="s">
        <v>69</v>
      </c>
      <c r="J3" s="33" t="s">
        <v>70</v>
      </c>
      <c r="K3" s="33" t="s">
        <v>72</v>
      </c>
      <c r="L3" s="33" t="s">
        <v>73</v>
      </c>
      <c r="M3" s="34" t="s">
        <v>25</v>
      </c>
      <c r="N3" s="34" t="s">
        <v>74</v>
      </c>
      <c r="O3" s="33" t="s">
        <v>26</v>
      </c>
      <c r="P3" s="33" t="s">
        <v>27</v>
      </c>
      <c r="Q3" s="33" t="s">
        <v>28</v>
      </c>
    </row>
    <row r="4" spans="1:18" s="23" customFormat="1" ht="12">
      <c r="A4" s="46" t="s">
        <v>75</v>
      </c>
      <c r="B4" s="20"/>
      <c r="C4" s="21"/>
      <c r="D4" s="36">
        <v>1</v>
      </c>
      <c r="E4" s="36" t="s">
        <v>48</v>
      </c>
      <c r="F4" s="37">
        <v>1</v>
      </c>
      <c r="G4" s="37">
        <v>1</v>
      </c>
      <c r="H4" s="38">
        <f>F4+ROUNDUP((G4*$D$2),0)</f>
        <v>7</v>
      </c>
      <c r="I4" s="67" t="s">
        <v>100</v>
      </c>
      <c r="J4" s="47"/>
      <c r="K4" s="51"/>
      <c r="L4" s="36"/>
      <c r="M4" s="50"/>
      <c r="N4" s="50"/>
      <c r="O4" s="38"/>
      <c r="P4" s="48"/>
      <c r="Q4" s="22"/>
    </row>
    <row r="5" spans="1:18" s="23" customFormat="1" ht="12">
      <c r="A5" s="69" t="s">
        <v>76</v>
      </c>
      <c r="B5" s="72"/>
      <c r="C5" s="76"/>
      <c r="D5" s="77">
        <v>1</v>
      </c>
      <c r="E5" s="77" t="s">
        <v>35</v>
      </c>
      <c r="F5" s="78">
        <v>0</v>
      </c>
      <c r="G5" s="78">
        <v>4</v>
      </c>
      <c r="H5" s="38">
        <f>F5+ROUNDUP((G5*$D$2),0)</f>
        <v>24</v>
      </c>
      <c r="I5" s="79" t="s">
        <v>34</v>
      </c>
      <c r="J5" s="79">
        <v>831270</v>
      </c>
      <c r="K5" s="86">
        <v>0.99</v>
      </c>
      <c r="L5" s="77">
        <v>12</v>
      </c>
      <c r="M5" s="50">
        <f>K5/L5</f>
        <v>8.2500000000000004E-2</v>
      </c>
      <c r="N5" s="50">
        <f>$H5*M5</f>
        <v>1.98</v>
      </c>
      <c r="O5" s="38">
        <f>ROUNDUP((($E$2*$H5)/L5),0)</f>
        <v>20</v>
      </c>
      <c r="P5" s="48">
        <f>O5*K5</f>
        <v>19.8</v>
      </c>
      <c r="Q5" s="80" t="s">
        <v>102</v>
      </c>
      <c r="R5" s="52"/>
    </row>
    <row r="6" spans="1:18" s="23" customFormat="1" ht="12">
      <c r="A6" s="69" t="s">
        <v>77</v>
      </c>
      <c r="B6" s="73"/>
      <c r="C6" s="76"/>
      <c r="D6" s="77">
        <v>1</v>
      </c>
      <c r="E6" s="77" t="s">
        <v>35</v>
      </c>
      <c r="F6" s="78">
        <v>0</v>
      </c>
      <c r="G6" s="78">
        <v>1</v>
      </c>
      <c r="H6" s="38">
        <f>F6+ROUNDUP((G6*$D$2),0)</f>
        <v>6</v>
      </c>
      <c r="I6" s="79" t="s">
        <v>119</v>
      </c>
      <c r="J6" s="79">
        <v>202403</v>
      </c>
      <c r="K6" s="86">
        <v>1.1499999999999999</v>
      </c>
      <c r="L6" s="77">
        <v>1</v>
      </c>
      <c r="M6" s="50">
        <f>K6/L6</f>
        <v>1.1499999999999999</v>
      </c>
      <c r="N6" s="50">
        <f>$H6*M6</f>
        <v>6.8999999999999995</v>
      </c>
      <c r="O6" s="38">
        <f>ROUNDUP((($E$2*$H6)/L6),0)</f>
        <v>60</v>
      </c>
      <c r="P6" s="48">
        <f>O6*K6</f>
        <v>69</v>
      </c>
      <c r="Q6" s="80" t="s">
        <v>120</v>
      </c>
      <c r="R6" s="52"/>
    </row>
    <row r="7" spans="1:18" s="23" customFormat="1" ht="12">
      <c r="A7" s="68" t="s">
        <v>78</v>
      </c>
      <c r="B7" s="64"/>
      <c r="C7" s="64"/>
      <c r="D7" s="66">
        <v>1</v>
      </c>
      <c r="E7" s="77" t="s">
        <v>35</v>
      </c>
      <c r="F7" s="66">
        <v>0</v>
      </c>
      <c r="G7" s="66">
        <v>2</v>
      </c>
      <c r="H7" s="54">
        <f>F7+ROUNDUP((G7*$D$2),0)</f>
        <v>12</v>
      </c>
      <c r="I7" s="88" t="s">
        <v>119</v>
      </c>
      <c r="J7" s="55">
        <v>10444</v>
      </c>
      <c r="K7" s="89">
        <v>4.95</v>
      </c>
      <c r="L7" s="90">
        <v>10</v>
      </c>
      <c r="M7" s="56">
        <f>K7/L7</f>
        <v>0.495</v>
      </c>
      <c r="N7" s="56">
        <f>$H7*M7</f>
        <v>5.9399999999999995</v>
      </c>
      <c r="O7" s="54">
        <f>ROUNDUP((($E$2*$H7)/L7),0)</f>
        <v>12</v>
      </c>
      <c r="P7" s="57">
        <f>O7*K7</f>
        <v>59.400000000000006</v>
      </c>
      <c r="Q7" s="65" t="s">
        <v>130</v>
      </c>
      <c r="R7" s="52"/>
    </row>
    <row r="8" spans="1:18" s="23" customFormat="1" ht="12">
      <c r="A8" s="69" t="s">
        <v>79</v>
      </c>
      <c r="B8" s="72"/>
      <c r="C8" s="76"/>
      <c r="D8" s="77">
        <v>1</v>
      </c>
      <c r="E8" s="77" t="s">
        <v>35</v>
      </c>
      <c r="F8" s="78">
        <v>0</v>
      </c>
      <c r="G8" s="78">
        <v>1</v>
      </c>
      <c r="H8" s="38">
        <f>F8+ROUNDUP((G8*$D$2),0)</f>
        <v>6</v>
      </c>
      <c r="I8" s="55" t="s">
        <v>32</v>
      </c>
      <c r="J8" s="88">
        <v>1050326</v>
      </c>
      <c r="K8" s="56">
        <v>12.37</v>
      </c>
      <c r="L8" s="54">
        <v>1</v>
      </c>
      <c r="M8" s="50">
        <f>K8/L8</f>
        <v>12.37</v>
      </c>
      <c r="N8" s="50">
        <f>$H8*M8</f>
        <v>74.22</v>
      </c>
      <c r="O8" s="38">
        <f>ROUNDUP((($E$2*$H8)/L8),0)</f>
        <v>60</v>
      </c>
      <c r="P8" s="48">
        <f>O8*K8</f>
        <v>742.19999999999993</v>
      </c>
      <c r="Q8" s="65" t="s">
        <v>129</v>
      </c>
      <c r="R8" s="52"/>
    </row>
    <row r="9" spans="1:18" s="23" customFormat="1" ht="12">
      <c r="A9" s="69" t="s">
        <v>80</v>
      </c>
      <c r="B9" s="72"/>
      <c r="C9" s="76"/>
      <c r="D9" s="77">
        <v>1</v>
      </c>
      <c r="E9" s="77" t="s">
        <v>48</v>
      </c>
      <c r="F9" s="78">
        <v>0</v>
      </c>
      <c r="G9" s="78">
        <v>0.5</v>
      </c>
      <c r="H9" s="38">
        <f>F9+ROUNDUP((G9*$D$2),0)</f>
        <v>3</v>
      </c>
      <c r="I9" s="79" t="s">
        <v>34</v>
      </c>
      <c r="J9" s="79">
        <v>824219</v>
      </c>
      <c r="K9" s="86">
        <v>2</v>
      </c>
      <c r="L9" s="77">
        <v>1</v>
      </c>
      <c r="M9" s="50">
        <f>K9/L9</f>
        <v>2</v>
      </c>
      <c r="N9" s="50">
        <f>$H9*M9</f>
        <v>6</v>
      </c>
      <c r="O9" s="38">
        <f>ROUNDUP((($E$2*$H9)/L9),0)</f>
        <v>30</v>
      </c>
      <c r="P9" s="48">
        <f>O9*K9</f>
        <v>60</v>
      </c>
      <c r="Q9" s="80" t="s">
        <v>103</v>
      </c>
      <c r="R9" s="52"/>
    </row>
    <row r="10" spans="1:18" s="23" customFormat="1" ht="12">
      <c r="A10" s="69" t="s">
        <v>81</v>
      </c>
      <c r="B10" s="72"/>
      <c r="C10" s="76"/>
      <c r="D10" s="77">
        <v>2</v>
      </c>
      <c r="E10" s="77" t="s">
        <v>35</v>
      </c>
      <c r="F10" s="78">
        <v>0</v>
      </c>
      <c r="G10" s="78">
        <v>25</v>
      </c>
      <c r="H10" s="38">
        <f>F10+ROUNDUP((G10*$D$2),0)</f>
        <v>150</v>
      </c>
      <c r="I10" s="79" t="s">
        <v>105</v>
      </c>
      <c r="J10" s="79">
        <v>287629</v>
      </c>
      <c r="K10" s="86">
        <v>7.99</v>
      </c>
      <c r="L10" s="77">
        <v>100</v>
      </c>
      <c r="M10" s="50">
        <f>K10/L10</f>
        <v>7.9899999999999999E-2</v>
      </c>
      <c r="N10" s="50">
        <f>$H10*M10</f>
        <v>11.984999999999999</v>
      </c>
      <c r="O10" s="38">
        <f>ROUNDUP((($E$2*$H10)/L10),0)</f>
        <v>15</v>
      </c>
      <c r="P10" s="48">
        <f>O10*K10</f>
        <v>119.85000000000001</v>
      </c>
      <c r="Q10" s="80" t="s">
        <v>104</v>
      </c>
      <c r="R10" s="52"/>
    </row>
    <row r="11" spans="1:18" s="23" customFormat="1" ht="12">
      <c r="A11" s="69" t="s">
        <v>82</v>
      </c>
      <c r="B11" s="72" t="s">
        <v>83</v>
      </c>
      <c r="C11" s="76"/>
      <c r="D11" s="77">
        <v>2</v>
      </c>
      <c r="E11" s="77" t="s">
        <v>35</v>
      </c>
      <c r="F11" s="78">
        <v>0</v>
      </c>
      <c r="G11" s="78">
        <v>1</v>
      </c>
      <c r="H11" s="38">
        <f>F11+ROUNDUP((G11*$D$2),0)</f>
        <v>6</v>
      </c>
      <c r="I11" s="79" t="s">
        <v>30</v>
      </c>
      <c r="J11" s="79">
        <v>19377</v>
      </c>
      <c r="K11" s="86">
        <v>0.78</v>
      </c>
      <c r="L11" s="77">
        <v>2</v>
      </c>
      <c r="M11" s="50">
        <f>K11/L11</f>
        <v>0.39</v>
      </c>
      <c r="N11" s="50">
        <f>$H11*M11</f>
        <v>2.34</v>
      </c>
      <c r="O11" s="38">
        <f>ROUNDUP((($E$2*$H11)/L11),0)</f>
        <v>30</v>
      </c>
      <c r="P11" s="48">
        <f>O11*K11</f>
        <v>23.400000000000002</v>
      </c>
      <c r="Q11" s="80" t="s">
        <v>118</v>
      </c>
      <c r="R11" s="52"/>
    </row>
    <row r="12" spans="1:18" s="23" customFormat="1" ht="12">
      <c r="A12" s="69" t="s">
        <v>84</v>
      </c>
      <c r="B12" s="72"/>
      <c r="C12" s="72"/>
      <c r="D12" s="77">
        <v>2</v>
      </c>
      <c r="E12" s="77" t="s">
        <v>48</v>
      </c>
      <c r="F12" s="78">
        <v>1</v>
      </c>
      <c r="G12" s="78">
        <v>0</v>
      </c>
      <c r="H12" s="38">
        <f>F12+ROUNDUP((G12*$D$2),0)</f>
        <v>1</v>
      </c>
      <c r="I12" s="79" t="s">
        <v>47</v>
      </c>
      <c r="J12" s="79" t="s">
        <v>107</v>
      </c>
      <c r="K12" s="86">
        <v>4.3099999999999996</v>
      </c>
      <c r="L12" s="77">
        <v>1</v>
      </c>
      <c r="M12" s="50">
        <f>K12/L12</f>
        <v>4.3099999999999996</v>
      </c>
      <c r="N12" s="50">
        <f>$H12*M12</f>
        <v>4.3099999999999996</v>
      </c>
      <c r="O12" s="39">
        <f>ROUNDUP((($E$2*$H12)/L12),0)</f>
        <v>10</v>
      </c>
      <c r="P12" s="49">
        <f>O12*K12</f>
        <v>43.099999999999994</v>
      </c>
      <c r="Q12" s="81" t="s">
        <v>106</v>
      </c>
      <c r="R12" s="52"/>
    </row>
    <row r="13" spans="1:18" s="23" customFormat="1" ht="12">
      <c r="A13" s="69" t="s">
        <v>85</v>
      </c>
      <c r="B13" s="72"/>
      <c r="C13" s="76"/>
      <c r="D13" s="77">
        <v>2</v>
      </c>
      <c r="E13" s="77" t="s">
        <v>35</v>
      </c>
      <c r="F13" s="78">
        <v>0</v>
      </c>
      <c r="G13" s="78">
        <v>0.5</v>
      </c>
      <c r="H13" s="38">
        <f>F13+ROUNDUP((G13*$D$2),0)</f>
        <v>3</v>
      </c>
      <c r="I13" s="79" t="s">
        <v>34</v>
      </c>
      <c r="J13" s="79">
        <v>761148</v>
      </c>
      <c r="K13" s="86">
        <v>4.99</v>
      </c>
      <c r="L13" s="77">
        <v>1</v>
      </c>
      <c r="M13" s="50">
        <f>K13/L13</f>
        <v>4.99</v>
      </c>
      <c r="N13" s="50">
        <f>$H13*M13</f>
        <v>14.97</v>
      </c>
      <c r="O13" s="38">
        <f>ROUNDUP((($E$2*$H13)/L13),0)</f>
        <v>30</v>
      </c>
      <c r="P13" s="48">
        <f>O13*K13</f>
        <v>149.70000000000002</v>
      </c>
      <c r="Q13" s="80" t="s">
        <v>108</v>
      </c>
      <c r="R13" s="52"/>
    </row>
    <row r="14" spans="1:18" s="23" customFormat="1" ht="12">
      <c r="A14" s="69" t="s">
        <v>86</v>
      </c>
      <c r="B14" s="73" t="s">
        <v>87</v>
      </c>
      <c r="C14" s="76"/>
      <c r="D14" s="77">
        <v>2</v>
      </c>
      <c r="E14" s="77" t="s">
        <v>35</v>
      </c>
      <c r="F14" s="78">
        <v>1</v>
      </c>
      <c r="G14" s="78">
        <v>0</v>
      </c>
      <c r="H14" s="38">
        <f>F14+ROUNDUP((G14*$D$2),0)</f>
        <v>1</v>
      </c>
      <c r="I14" s="79" t="s">
        <v>47</v>
      </c>
      <c r="J14" s="79" t="s">
        <v>110</v>
      </c>
      <c r="K14" s="86">
        <v>7.45</v>
      </c>
      <c r="L14" s="77">
        <v>1</v>
      </c>
      <c r="M14" s="50">
        <f>K14/L14</f>
        <v>7.45</v>
      </c>
      <c r="N14" s="50">
        <f>$H14*M14</f>
        <v>7.45</v>
      </c>
      <c r="O14" s="38">
        <f>ROUNDUP((($E$2*$H14)/L14),0)</f>
        <v>10</v>
      </c>
      <c r="P14" s="48">
        <f>O14*K14</f>
        <v>74.5</v>
      </c>
      <c r="Q14" s="80" t="s">
        <v>109</v>
      </c>
      <c r="R14" s="52"/>
    </row>
    <row r="15" spans="1:18" s="23" customFormat="1" ht="12">
      <c r="A15" s="46" t="s">
        <v>114</v>
      </c>
      <c r="B15" s="20"/>
      <c r="C15" s="20"/>
      <c r="D15" s="36">
        <v>3</v>
      </c>
      <c r="E15" s="77" t="s">
        <v>35</v>
      </c>
      <c r="F15" s="37">
        <v>1</v>
      </c>
      <c r="G15" s="37">
        <v>0</v>
      </c>
      <c r="H15" s="38">
        <f>F15+ROUNDUP((G15*$D$2),0)</f>
        <v>1</v>
      </c>
      <c r="I15" s="47" t="s">
        <v>32</v>
      </c>
      <c r="J15" s="47">
        <v>552278671</v>
      </c>
      <c r="K15" s="51">
        <v>1.89</v>
      </c>
      <c r="L15" s="26">
        <v>1</v>
      </c>
      <c r="M15" s="50">
        <f>K15/L15</f>
        <v>1.89</v>
      </c>
      <c r="N15" s="50">
        <f>H15*M15</f>
        <v>1.89</v>
      </c>
      <c r="O15" s="27">
        <f>ROUNDUP((($E$2*H15)/L15),0)</f>
        <v>10</v>
      </c>
      <c r="P15" s="48">
        <f>O15*K15</f>
        <v>18.899999999999999</v>
      </c>
      <c r="Q15" s="28" t="s">
        <v>36</v>
      </c>
    </row>
    <row r="16" spans="1:18" s="23" customFormat="1" ht="12">
      <c r="A16" s="46" t="s">
        <v>88</v>
      </c>
      <c r="B16" s="20"/>
      <c r="C16" s="20"/>
      <c r="D16" s="36">
        <v>3</v>
      </c>
      <c r="E16" s="77" t="s">
        <v>35</v>
      </c>
      <c r="F16" s="37">
        <v>0</v>
      </c>
      <c r="G16" s="37">
        <v>1</v>
      </c>
      <c r="H16" s="38">
        <f>F16+ROUNDUP((G16*$D$2),0)</f>
        <v>6</v>
      </c>
      <c r="I16" s="47" t="s">
        <v>34</v>
      </c>
      <c r="J16" s="47">
        <v>498246</v>
      </c>
      <c r="K16" s="51">
        <v>1.49</v>
      </c>
      <c r="L16" s="36">
        <v>1</v>
      </c>
      <c r="M16" s="50">
        <f>K16/L16</f>
        <v>1.49</v>
      </c>
      <c r="N16" s="50">
        <f>H16*M16</f>
        <v>8.94</v>
      </c>
      <c r="O16" s="27">
        <f>ROUNDUP((($E$2*H16)/L16),0)</f>
        <v>60</v>
      </c>
      <c r="P16" s="48">
        <f>O16*K16</f>
        <v>89.4</v>
      </c>
      <c r="Q16" s="22" t="s">
        <v>111</v>
      </c>
    </row>
    <row r="17" spans="1:18" s="23" customFormat="1" ht="12">
      <c r="A17" s="46" t="s">
        <v>113</v>
      </c>
      <c r="B17" s="20"/>
      <c r="C17" s="20"/>
      <c r="D17" s="36">
        <v>3</v>
      </c>
      <c r="E17" s="77" t="s">
        <v>35</v>
      </c>
      <c r="F17" s="37">
        <v>1</v>
      </c>
      <c r="G17" s="37">
        <v>0</v>
      </c>
      <c r="H17" s="38">
        <f>F17+ROUNDUP((G17*$D$2),0)</f>
        <v>1</v>
      </c>
      <c r="I17" s="47" t="s">
        <v>34</v>
      </c>
      <c r="J17" s="47">
        <v>498238</v>
      </c>
      <c r="K17" s="51">
        <v>1.29</v>
      </c>
      <c r="L17" s="36">
        <v>1</v>
      </c>
      <c r="M17" s="50">
        <f>K17/L17</f>
        <v>1.29</v>
      </c>
      <c r="N17" s="50">
        <f>H17*M17</f>
        <v>1.29</v>
      </c>
      <c r="O17" s="38">
        <f>ROUNDUP((($E$2*H17)/L17),0)</f>
        <v>10</v>
      </c>
      <c r="P17" s="48">
        <f>O17*K17</f>
        <v>12.9</v>
      </c>
      <c r="Q17" s="22" t="s">
        <v>37</v>
      </c>
    </row>
    <row r="18" spans="1:18" s="23" customFormat="1" ht="12">
      <c r="A18" s="69" t="s">
        <v>89</v>
      </c>
      <c r="B18" s="72"/>
      <c r="C18" s="76"/>
      <c r="D18" s="77">
        <v>3</v>
      </c>
      <c r="E18" s="77" t="s">
        <v>48</v>
      </c>
      <c r="F18" s="78">
        <v>1</v>
      </c>
      <c r="G18" s="78">
        <v>0</v>
      </c>
      <c r="H18" s="38">
        <f>F18+ROUNDUP((G18*$D$2),0)</f>
        <v>1</v>
      </c>
      <c r="I18" s="79" t="s">
        <v>34</v>
      </c>
      <c r="J18" s="79">
        <v>247403</v>
      </c>
      <c r="K18" s="86">
        <v>7</v>
      </c>
      <c r="L18" s="77">
        <v>10</v>
      </c>
      <c r="M18" s="50">
        <f>K18/L18</f>
        <v>0.7</v>
      </c>
      <c r="N18" s="50">
        <f>$H18*M18</f>
        <v>0.7</v>
      </c>
      <c r="O18" s="38">
        <f>ROUNDUP((($E$2*$H18)/L18),0)</f>
        <v>1</v>
      </c>
      <c r="P18" s="48">
        <f>O18*K18</f>
        <v>7</v>
      </c>
      <c r="Q18" s="80" t="s">
        <v>112</v>
      </c>
      <c r="R18" s="52"/>
    </row>
    <row r="19" spans="1:18" s="52" customFormat="1" ht="12">
      <c r="A19" s="68" t="s">
        <v>92</v>
      </c>
      <c r="B19" s="64" t="s">
        <v>98</v>
      </c>
      <c r="C19" s="64"/>
      <c r="D19" s="66" t="s">
        <v>95</v>
      </c>
      <c r="E19" s="66" t="s">
        <v>35</v>
      </c>
      <c r="F19" s="66">
        <v>0</v>
      </c>
      <c r="G19" s="66">
        <v>30</v>
      </c>
      <c r="H19" s="54">
        <f>F19+ROUNDUP((G19*$D$2),0)</f>
        <v>180</v>
      </c>
      <c r="I19" s="67" t="s">
        <v>100</v>
      </c>
      <c r="J19" s="67"/>
      <c r="K19" s="87"/>
      <c r="L19" s="66"/>
      <c r="M19" s="62"/>
      <c r="N19" s="62"/>
      <c r="O19" s="60"/>
      <c r="P19" s="63"/>
      <c r="Q19" s="64"/>
    </row>
    <row r="20" spans="1:18" s="52" customFormat="1" ht="12">
      <c r="A20" s="53" t="s">
        <v>38</v>
      </c>
      <c r="B20" s="25"/>
      <c r="C20" s="25"/>
      <c r="D20" s="54" t="s">
        <v>94</v>
      </c>
      <c r="E20" s="54" t="s">
        <v>35</v>
      </c>
      <c r="F20" s="54">
        <v>0</v>
      </c>
      <c r="G20" s="54">
        <v>1</v>
      </c>
      <c r="H20" s="54">
        <f>F20+ROUNDUP((G20*$D$2),0)</f>
        <v>6</v>
      </c>
      <c r="I20" s="55" t="s">
        <v>34</v>
      </c>
      <c r="J20" s="55">
        <v>164632</v>
      </c>
      <c r="K20" s="56">
        <v>2.29</v>
      </c>
      <c r="L20" s="54">
        <v>1</v>
      </c>
      <c r="M20" s="62">
        <f>K20/L20</f>
        <v>2.29</v>
      </c>
      <c r="N20" s="62">
        <f>H20*M20</f>
        <v>13.74</v>
      </c>
      <c r="O20" s="60">
        <f>ROUNDUP((($E$2*H20)/L20),0)</f>
        <v>60</v>
      </c>
      <c r="P20" s="63">
        <f>O20*K20</f>
        <v>137.4</v>
      </c>
      <c r="Q20" s="25" t="s">
        <v>39</v>
      </c>
      <c r="R20" s="23"/>
    </row>
    <row r="21" spans="1:18" s="23" customFormat="1" ht="12">
      <c r="A21" s="46" t="s">
        <v>115</v>
      </c>
      <c r="B21" s="21" t="s">
        <v>31</v>
      </c>
      <c r="C21" s="21"/>
      <c r="D21" s="36">
        <v>4</v>
      </c>
      <c r="E21" s="36" t="s">
        <v>29</v>
      </c>
      <c r="F21" s="37">
        <v>0</v>
      </c>
      <c r="G21" s="37">
        <v>30</v>
      </c>
      <c r="H21" s="38">
        <f>F21+ROUNDUP((G21*$D$2),0)</f>
        <v>180</v>
      </c>
      <c r="I21" s="47" t="s">
        <v>32</v>
      </c>
      <c r="J21" s="47">
        <v>381</v>
      </c>
      <c r="K21" s="51">
        <v>4.97</v>
      </c>
      <c r="L21" s="36">
        <v>400</v>
      </c>
      <c r="M21" s="50">
        <f>K21/L21</f>
        <v>1.2424999999999999E-2</v>
      </c>
      <c r="N21" s="50">
        <f>H21*M21</f>
        <v>2.2364999999999999</v>
      </c>
      <c r="O21" s="38">
        <f>ROUNDUP((($E$2*H21)/L21),0)</f>
        <v>5</v>
      </c>
      <c r="P21" s="48">
        <f>O21*K21</f>
        <v>24.849999999999998</v>
      </c>
      <c r="Q21" s="22" t="s">
        <v>33</v>
      </c>
    </row>
    <row r="22" spans="1:18" s="23" customFormat="1" ht="12">
      <c r="A22" s="46" t="s">
        <v>90</v>
      </c>
      <c r="B22" s="24" t="s">
        <v>91</v>
      </c>
      <c r="C22" s="21"/>
      <c r="D22" s="36">
        <v>4</v>
      </c>
      <c r="E22" s="36" t="s">
        <v>29</v>
      </c>
      <c r="F22" s="37">
        <v>0</v>
      </c>
      <c r="G22" s="37">
        <v>30</v>
      </c>
      <c r="H22" s="38">
        <f>F22+ROUNDUP((G22*$D$2),0)</f>
        <v>180</v>
      </c>
      <c r="I22" s="47" t="s">
        <v>34</v>
      </c>
      <c r="J22" s="47">
        <v>472498</v>
      </c>
      <c r="K22" s="51">
        <v>6.72</v>
      </c>
      <c r="L22" s="36">
        <v>1000</v>
      </c>
      <c r="M22" s="50">
        <f>K22/L22</f>
        <v>6.7199999999999994E-3</v>
      </c>
      <c r="N22" s="50">
        <f>H22*M22</f>
        <v>1.2095999999999998</v>
      </c>
      <c r="O22" s="38">
        <f>ROUNDUP((($E$2*H22)/L22),0)</f>
        <v>2</v>
      </c>
      <c r="P22" s="48">
        <f>O22*K22</f>
        <v>13.44</v>
      </c>
      <c r="Q22" s="22" t="s">
        <v>116</v>
      </c>
    </row>
    <row r="23" spans="1:18" s="23" customFormat="1" ht="12">
      <c r="A23" s="46" t="s">
        <v>40</v>
      </c>
      <c r="B23" s="24"/>
      <c r="C23" s="21"/>
      <c r="D23" s="36">
        <v>5</v>
      </c>
      <c r="E23" s="36" t="s">
        <v>29</v>
      </c>
      <c r="F23" s="37">
        <v>0</v>
      </c>
      <c r="G23" s="37">
        <v>0.5</v>
      </c>
      <c r="H23" s="38">
        <f>F23+ROUNDUP((G23*$D$2),0)</f>
        <v>3</v>
      </c>
      <c r="I23" s="47" t="s">
        <v>30</v>
      </c>
      <c r="J23" s="47">
        <v>86091</v>
      </c>
      <c r="K23" s="51">
        <v>2.97</v>
      </c>
      <c r="L23" s="36">
        <v>1</v>
      </c>
      <c r="M23" s="50">
        <f>K23/L23</f>
        <v>2.97</v>
      </c>
      <c r="N23" s="50">
        <f>H23*M23</f>
        <v>8.91</v>
      </c>
      <c r="O23" s="39">
        <f>ROUNDUP((($E$2*H23)/L23),0)</f>
        <v>30</v>
      </c>
      <c r="P23" s="49">
        <f>O23*K23</f>
        <v>89.100000000000009</v>
      </c>
      <c r="Q23" s="28" t="s">
        <v>41</v>
      </c>
    </row>
    <row r="24" spans="1:18" s="23" customFormat="1" ht="12">
      <c r="A24" s="46" t="s">
        <v>117</v>
      </c>
      <c r="B24" s="24" t="s">
        <v>42</v>
      </c>
      <c r="C24" s="21"/>
      <c r="D24" s="36">
        <v>5</v>
      </c>
      <c r="E24" s="36" t="s">
        <v>29</v>
      </c>
      <c r="F24" s="37">
        <v>1</v>
      </c>
      <c r="G24" s="37">
        <v>0</v>
      </c>
      <c r="H24" s="38">
        <f>F24+ROUNDUP((G24*$D$2),0)</f>
        <v>1</v>
      </c>
      <c r="I24" s="47" t="s">
        <v>32</v>
      </c>
      <c r="J24" s="47">
        <v>3009</v>
      </c>
      <c r="K24" s="51">
        <v>8.7100000000000009</v>
      </c>
      <c r="L24" s="36">
        <v>1</v>
      </c>
      <c r="M24" s="40">
        <f>K24/L24</f>
        <v>8.7100000000000009</v>
      </c>
      <c r="N24" s="40">
        <f>H24*M24</f>
        <v>8.7100000000000009</v>
      </c>
      <c r="O24" s="39">
        <f>ROUNDUP((($E$2*H24)/L24),0)</f>
        <v>10</v>
      </c>
      <c r="P24" s="49">
        <f>O24*K24</f>
        <v>87.100000000000009</v>
      </c>
      <c r="Q24" s="22" t="s">
        <v>43</v>
      </c>
    </row>
    <row r="25" spans="1:18" s="23" customFormat="1" ht="12">
      <c r="A25" s="71" t="s">
        <v>122</v>
      </c>
      <c r="B25" s="75"/>
      <c r="C25" s="75" t="s">
        <v>93</v>
      </c>
      <c r="D25" s="58">
        <v>5</v>
      </c>
      <c r="E25" s="58" t="s">
        <v>48</v>
      </c>
      <c r="F25" s="59">
        <v>0</v>
      </c>
      <c r="G25" s="60">
        <v>10</v>
      </c>
      <c r="H25" s="60">
        <f>F25+ROUNDUP((G25*$D$2),0)</f>
        <v>60</v>
      </c>
      <c r="I25" s="61" t="s">
        <v>49</v>
      </c>
      <c r="J25" s="61" t="s">
        <v>50</v>
      </c>
      <c r="K25" s="62">
        <v>16.989999999999998</v>
      </c>
      <c r="L25" s="60">
        <v>36</v>
      </c>
      <c r="M25" s="62">
        <f>K25/L25</f>
        <v>0.47194444444444439</v>
      </c>
      <c r="N25" s="62">
        <f>H25*M25</f>
        <v>28.316666666666663</v>
      </c>
      <c r="O25" s="60">
        <f>ROUNDUP((($E$2*H25)/L25),0)</f>
        <v>17</v>
      </c>
      <c r="P25" s="63">
        <f>O25*K25</f>
        <v>288.83</v>
      </c>
      <c r="Q25" s="82" t="s">
        <v>51</v>
      </c>
    </row>
    <row r="26" spans="1:18" s="52" customFormat="1" ht="12">
      <c r="A26" s="53" t="s">
        <v>123</v>
      </c>
      <c r="B26" s="25"/>
      <c r="C26" s="25" t="s">
        <v>93</v>
      </c>
      <c r="D26" s="54">
        <v>5</v>
      </c>
      <c r="E26" s="54" t="s">
        <v>48</v>
      </c>
      <c r="F26" s="54">
        <v>2</v>
      </c>
      <c r="G26" s="54">
        <v>1</v>
      </c>
      <c r="H26" s="54">
        <f>F26+ROUNDUP((G26*$D$2),0)</f>
        <v>8</v>
      </c>
      <c r="I26" s="55" t="s">
        <v>49</v>
      </c>
      <c r="J26" s="55" t="s">
        <v>52</v>
      </c>
      <c r="K26" s="56">
        <v>12.99</v>
      </c>
      <c r="L26" s="54">
        <v>16</v>
      </c>
      <c r="M26" s="62">
        <f>K26/L26</f>
        <v>0.81187500000000001</v>
      </c>
      <c r="N26" s="62">
        <f>H26*M26</f>
        <v>6.4950000000000001</v>
      </c>
      <c r="O26" s="60">
        <f>ROUNDUP((($E$2*H26)/L26),0)</f>
        <v>5</v>
      </c>
      <c r="P26" s="63">
        <f>O26*K26</f>
        <v>64.95</v>
      </c>
      <c r="Q26" s="25" t="s">
        <v>53</v>
      </c>
      <c r="R26" s="23"/>
    </row>
    <row r="27" spans="1:18" s="52" customFormat="1" ht="12">
      <c r="A27" s="53" t="s">
        <v>55</v>
      </c>
      <c r="B27" s="25"/>
      <c r="C27" s="25"/>
      <c r="D27" s="54">
        <v>5</v>
      </c>
      <c r="E27" s="54" t="s">
        <v>35</v>
      </c>
      <c r="F27" s="54">
        <v>1</v>
      </c>
      <c r="G27" s="54">
        <v>0</v>
      </c>
      <c r="H27" s="54">
        <f>F27+ROUNDUP((G27*$D$2),0)</f>
        <v>1</v>
      </c>
      <c r="I27" s="55" t="s">
        <v>49</v>
      </c>
      <c r="J27" s="55" t="s">
        <v>56</v>
      </c>
      <c r="K27" s="56">
        <v>12.79</v>
      </c>
      <c r="L27" s="54">
        <v>1</v>
      </c>
      <c r="M27" s="62">
        <f>K27/L27</f>
        <v>12.79</v>
      </c>
      <c r="N27" s="62">
        <f>H27*M27</f>
        <v>12.79</v>
      </c>
      <c r="O27" s="60">
        <f>ROUNDUP((($E$2*H27)/L27),0)</f>
        <v>10</v>
      </c>
      <c r="P27" s="63">
        <f>O27*K27</f>
        <v>127.89999999999999</v>
      </c>
      <c r="Q27" s="25" t="s">
        <v>57</v>
      </c>
      <c r="R27" s="23"/>
    </row>
    <row r="28" spans="1:18" s="52" customFormat="1" ht="12">
      <c r="A28" s="70" t="s">
        <v>125</v>
      </c>
      <c r="B28" s="74" t="s">
        <v>66</v>
      </c>
      <c r="C28" s="74"/>
      <c r="D28" s="54">
        <v>5</v>
      </c>
      <c r="E28" s="54" t="s">
        <v>65</v>
      </c>
      <c r="F28" s="54">
        <v>0</v>
      </c>
      <c r="G28" s="54">
        <v>0.5</v>
      </c>
      <c r="H28" s="54">
        <f>F28+ROUNDUP((G28*$D$2),0)</f>
        <v>3</v>
      </c>
      <c r="I28" s="55" t="s">
        <v>49</v>
      </c>
      <c r="J28" s="55" t="s">
        <v>67</v>
      </c>
      <c r="K28" s="56">
        <v>7.59</v>
      </c>
      <c r="L28" s="54">
        <v>10</v>
      </c>
      <c r="M28" s="62">
        <f>K28/L28</f>
        <v>0.75900000000000001</v>
      </c>
      <c r="N28" s="62">
        <f>$H28*M28</f>
        <v>2.2770000000000001</v>
      </c>
      <c r="O28" s="60">
        <f>ROUNDUP((($E$2*$H28)/L28),0)</f>
        <v>3</v>
      </c>
      <c r="P28" s="63">
        <f>O28*K28</f>
        <v>22.77</v>
      </c>
      <c r="Q28" s="65" t="s">
        <v>68</v>
      </c>
      <c r="R28" s="23"/>
    </row>
    <row r="29" spans="1:18" s="52" customFormat="1" ht="12">
      <c r="A29" s="53" t="s">
        <v>124</v>
      </c>
      <c r="B29" s="25" t="s">
        <v>58</v>
      </c>
      <c r="C29" s="25"/>
      <c r="D29" s="54">
        <v>5</v>
      </c>
      <c r="E29" s="54" t="s">
        <v>35</v>
      </c>
      <c r="F29" s="54">
        <v>1</v>
      </c>
      <c r="G29" s="54">
        <v>0</v>
      </c>
      <c r="H29" s="54">
        <f>F29+ROUNDUP((G29*$D$2),0)</f>
        <v>1</v>
      </c>
      <c r="I29" s="55" t="s">
        <v>131</v>
      </c>
      <c r="J29" s="55" t="s">
        <v>59</v>
      </c>
      <c r="K29" s="56">
        <v>27.95</v>
      </c>
      <c r="L29" s="54">
        <v>1</v>
      </c>
      <c r="M29" s="62">
        <f>K29/L29</f>
        <v>27.95</v>
      </c>
      <c r="N29" s="62">
        <f>H29*M29</f>
        <v>27.95</v>
      </c>
      <c r="O29" s="60">
        <f>ROUNDUP((($E$2*H29)/L29),0)</f>
        <v>10</v>
      </c>
      <c r="P29" s="63">
        <f>O29*K29</f>
        <v>279.5</v>
      </c>
      <c r="Q29" s="25" t="s">
        <v>60</v>
      </c>
      <c r="R29" s="23"/>
    </row>
    <row r="30" spans="1:18" s="52" customFormat="1" ht="12">
      <c r="A30" s="53" t="s">
        <v>61</v>
      </c>
      <c r="B30" s="25"/>
      <c r="C30" s="25"/>
      <c r="D30" s="54">
        <v>5</v>
      </c>
      <c r="E30" s="54" t="s">
        <v>35</v>
      </c>
      <c r="F30" s="54">
        <v>1</v>
      </c>
      <c r="G30" s="54">
        <v>0</v>
      </c>
      <c r="H30" s="54">
        <f>F30+ROUNDUP((G30*$D$2),0)</f>
        <v>1</v>
      </c>
      <c r="I30" s="55" t="s">
        <v>30</v>
      </c>
      <c r="J30" s="55">
        <v>307987</v>
      </c>
      <c r="K30" s="56">
        <v>1.98</v>
      </c>
      <c r="L30" s="54">
        <v>1</v>
      </c>
      <c r="M30" s="62">
        <f>K30/L30</f>
        <v>1.98</v>
      </c>
      <c r="N30" s="62">
        <f>H30*M30</f>
        <v>1.98</v>
      </c>
      <c r="O30" s="60">
        <f>ROUNDUP((($E$2*H30)/L30),0)</f>
        <v>10</v>
      </c>
      <c r="P30" s="63">
        <f>O30*K30</f>
        <v>19.8</v>
      </c>
      <c r="Q30" s="25" t="s">
        <v>62</v>
      </c>
      <c r="R30" s="23"/>
    </row>
    <row r="31" spans="1:18" s="52" customFormat="1" ht="12">
      <c r="A31" s="53" t="s">
        <v>63</v>
      </c>
      <c r="B31" s="25"/>
      <c r="C31" s="25"/>
      <c r="D31" s="54">
        <v>5</v>
      </c>
      <c r="E31" s="54" t="s">
        <v>35</v>
      </c>
      <c r="F31" s="54">
        <v>0</v>
      </c>
      <c r="G31" s="54">
        <v>0.5</v>
      </c>
      <c r="H31" s="54">
        <f>F31+ROUNDUP((G31*$D$2),0)</f>
        <v>3</v>
      </c>
      <c r="I31" s="55" t="s">
        <v>34</v>
      </c>
      <c r="J31" s="55">
        <v>510812</v>
      </c>
      <c r="K31" s="56">
        <v>3.49</v>
      </c>
      <c r="L31" s="54">
        <v>1</v>
      </c>
      <c r="M31" s="62">
        <f>K31/L31</f>
        <v>3.49</v>
      </c>
      <c r="N31" s="62">
        <f>$H31*M31</f>
        <v>10.47</v>
      </c>
      <c r="O31" s="60">
        <f>ROUNDUP((($E$2*$H31)/L31),0)</f>
        <v>30</v>
      </c>
      <c r="P31" s="63">
        <f>O31*K31</f>
        <v>104.7</v>
      </c>
      <c r="Q31" s="25" t="s">
        <v>64</v>
      </c>
      <c r="R31" s="23"/>
    </row>
    <row r="32" spans="1:18" s="52" customFormat="1" ht="12">
      <c r="A32" s="53" t="s">
        <v>126</v>
      </c>
      <c r="B32" s="25"/>
      <c r="C32" s="25"/>
      <c r="D32" s="54">
        <v>5</v>
      </c>
      <c r="E32" s="54" t="s">
        <v>65</v>
      </c>
      <c r="F32" s="54">
        <v>0</v>
      </c>
      <c r="G32" s="54">
        <v>2</v>
      </c>
      <c r="H32" s="54">
        <f>F32+ROUNDUP((G32*$D$2),0)</f>
        <v>12</v>
      </c>
      <c r="I32" s="55" t="s">
        <v>34</v>
      </c>
      <c r="J32" s="55">
        <v>309699</v>
      </c>
      <c r="K32" s="56">
        <v>7.79</v>
      </c>
      <c r="L32" s="54">
        <v>50</v>
      </c>
      <c r="M32" s="62">
        <f>K32/L32</f>
        <v>0.15579999999999999</v>
      </c>
      <c r="N32" s="62">
        <f>$H32*M32</f>
        <v>1.8695999999999999</v>
      </c>
      <c r="O32" s="60">
        <f>ROUNDUP((($E$2*$H32)/L32),0)</f>
        <v>3</v>
      </c>
      <c r="P32" s="63">
        <f>O32*K32</f>
        <v>23.37</v>
      </c>
      <c r="Q32" s="25" t="s">
        <v>132</v>
      </c>
      <c r="R32" s="23"/>
    </row>
    <row r="33" spans="1:18" s="52" customFormat="1" ht="12">
      <c r="A33" s="53" t="s">
        <v>54</v>
      </c>
      <c r="B33" s="25"/>
      <c r="C33" s="25"/>
      <c r="D33" s="54">
        <v>5</v>
      </c>
      <c r="E33" s="54" t="s">
        <v>48</v>
      </c>
      <c r="F33" s="54">
        <v>1</v>
      </c>
      <c r="G33" s="54">
        <v>0.5</v>
      </c>
      <c r="H33" s="54">
        <f>ROUNDUP(((G33*$D$2)+F33),0)</f>
        <v>4</v>
      </c>
      <c r="I33" s="67" t="s">
        <v>100</v>
      </c>
      <c r="J33" s="55"/>
      <c r="K33" s="56"/>
      <c r="L33" s="54"/>
      <c r="M33" s="62"/>
      <c r="N33" s="62"/>
      <c r="O33" s="60"/>
      <c r="P33" s="63"/>
      <c r="Q33" s="25"/>
      <c r="R33" s="23"/>
    </row>
    <row r="34" spans="1:18" s="52" customFormat="1" ht="12">
      <c r="A34" s="53" t="s">
        <v>127</v>
      </c>
      <c r="B34" s="25"/>
      <c r="C34" s="25"/>
      <c r="D34" s="54" t="s">
        <v>97</v>
      </c>
      <c r="E34" s="54" t="s">
        <v>48</v>
      </c>
      <c r="F34" s="54">
        <v>0</v>
      </c>
      <c r="G34" s="54">
        <v>3</v>
      </c>
      <c r="H34" s="54">
        <f>F34+ROUNDUP((G34*$D$2),0)</f>
        <v>18</v>
      </c>
      <c r="I34" s="67" t="s">
        <v>100</v>
      </c>
      <c r="J34" s="55"/>
      <c r="K34" s="56"/>
      <c r="L34" s="54"/>
      <c r="M34" s="62"/>
      <c r="N34" s="62"/>
      <c r="O34" s="60"/>
      <c r="P34" s="63"/>
      <c r="Q34" s="25"/>
      <c r="R34" s="23"/>
    </row>
    <row r="35" spans="1:18" s="52" customFormat="1" ht="12">
      <c r="A35" s="84" t="s">
        <v>128</v>
      </c>
      <c r="B35" s="25"/>
      <c r="C35" s="25"/>
      <c r="D35" s="54" t="s">
        <v>96</v>
      </c>
      <c r="E35" s="54" t="s">
        <v>35</v>
      </c>
      <c r="F35" s="54">
        <v>0</v>
      </c>
      <c r="G35" s="54">
        <v>0.5</v>
      </c>
      <c r="H35" s="54">
        <f>F35+ROUNDUP((G35*$D$2),0)</f>
        <v>3</v>
      </c>
      <c r="I35" s="55" t="s">
        <v>44</v>
      </c>
      <c r="J35" s="55" t="s">
        <v>45</v>
      </c>
      <c r="K35" s="56">
        <v>2.99</v>
      </c>
      <c r="L35" s="54">
        <v>1</v>
      </c>
      <c r="M35" s="56">
        <f>K35/L35</f>
        <v>2.99</v>
      </c>
      <c r="N35" s="56">
        <f>H35*M35</f>
        <v>8.9700000000000006</v>
      </c>
      <c r="O35" s="54">
        <f>ROUNDUP((($E$2*H35)/L35),0)</f>
        <v>30</v>
      </c>
      <c r="P35" s="57">
        <f>O35*K35</f>
        <v>89.7</v>
      </c>
      <c r="Q35" s="25" t="s">
        <v>46</v>
      </c>
      <c r="R35" s="23"/>
    </row>
    <row r="36" spans="1:18" s="23" customFormat="1" ht="12">
      <c r="A36" s="53" t="s">
        <v>99</v>
      </c>
      <c r="B36" s="85" t="s">
        <v>101</v>
      </c>
      <c r="C36" s="85"/>
      <c r="D36" s="83" t="s">
        <v>96</v>
      </c>
      <c r="E36" s="54" t="s">
        <v>35</v>
      </c>
      <c r="F36" s="54">
        <v>1</v>
      </c>
      <c r="G36" s="54">
        <v>0</v>
      </c>
      <c r="H36" s="54">
        <f>F36+ROUNDUP((G36*$D$2),0)</f>
        <v>1</v>
      </c>
      <c r="I36" s="91" t="s">
        <v>133</v>
      </c>
      <c r="J36" s="92">
        <v>13794509</v>
      </c>
      <c r="K36" s="93">
        <v>8.99</v>
      </c>
      <c r="L36" s="94">
        <v>1</v>
      </c>
      <c r="M36" s="56">
        <f>K36/L36</f>
        <v>8.99</v>
      </c>
      <c r="N36" s="56">
        <f>H36*M36</f>
        <v>8.99</v>
      </c>
      <c r="O36" s="54">
        <f>ROUNDUP((($E$2*H36)/L36),0)</f>
        <v>10</v>
      </c>
      <c r="P36" s="57">
        <f>O36*K36</f>
        <v>89.9</v>
      </c>
      <c r="Q36" s="25" t="s">
        <v>134</v>
      </c>
    </row>
    <row r="37" spans="1:18" s="23" customFormat="1" ht="12"/>
    <row r="38" spans="1:18" s="23" customFormat="1" ht="12"/>
    <row r="39" spans="1:18" s="23" customFormat="1" ht="12"/>
    <row r="40" spans="1:18" s="23" customFormat="1" ht="12"/>
    <row r="41" spans="1:18" s="23" customFormat="1" ht="12"/>
    <row r="42" spans="1:18" s="23" customFormat="1" ht="12"/>
    <row r="43" spans="1:18" s="23" customFormat="1" ht="12"/>
    <row r="44" spans="1:18" s="23" customFormat="1" ht="12"/>
    <row r="45" spans="1:18" s="23" customFormat="1" ht="12"/>
    <row r="46" spans="1:18" s="23" customFormat="1" ht="12"/>
    <row r="47" spans="1:18" s="23" customFormat="1" ht="12.75" customHeight="1"/>
    <row r="48" spans="1:18" s="23" customFormat="1" ht="12.75" customHeight="1"/>
    <row r="49" s="23" customFormat="1" ht="12.75" customHeight="1"/>
    <row r="50" s="23" customFormat="1" ht="12.75" customHeight="1"/>
    <row r="51" s="23" customFormat="1" ht="12.75" customHeight="1"/>
    <row r="52" s="23" customFormat="1" ht="12.75" customHeight="1"/>
    <row r="53" s="23" customFormat="1" ht="12.75" customHeight="1"/>
    <row r="54" s="23" customFormat="1" ht="12.75" customHeight="1"/>
    <row r="55" s="23" customFormat="1" ht="12.75" customHeight="1"/>
    <row r="56" s="23" customFormat="1" ht="12.75" customHeight="1"/>
    <row r="57" s="23" customFormat="1" ht="12.75" customHeight="1"/>
    <row r="58" s="23" customFormat="1" ht="12.75" customHeight="1"/>
    <row r="59" s="23" customFormat="1" ht="12.75" customHeight="1"/>
    <row r="60" s="23" customFormat="1" ht="12.75" customHeight="1"/>
    <row r="61" s="23" customFormat="1" ht="12.75" customHeight="1"/>
    <row r="62" s="23" customFormat="1" ht="12.75" customHeight="1"/>
    <row r="63" s="23" customFormat="1" ht="12.75" customHeight="1"/>
    <row r="64" s="23" customFormat="1" ht="12.75" customHeight="1"/>
    <row r="65" s="23" customFormat="1" ht="12.75" customHeight="1"/>
    <row r="66" s="23" customFormat="1" ht="12.75" customHeight="1"/>
    <row r="67" s="23" customFormat="1" ht="12.75" customHeight="1"/>
    <row r="68" s="23" customFormat="1" ht="12.75" customHeight="1"/>
    <row r="69" s="23" customFormat="1" ht="12.75" customHeight="1"/>
    <row r="70" s="23" customFormat="1" ht="12.75" customHeight="1"/>
    <row r="71" s="23" customFormat="1" ht="12.75" customHeight="1"/>
    <row r="72" s="23" customFormat="1" ht="12.75" customHeight="1"/>
    <row r="73" s="23" customFormat="1" ht="12.75" customHeight="1"/>
    <row r="74" s="23" customFormat="1" ht="12.75" customHeight="1"/>
    <row r="75" s="23" customFormat="1" ht="12.75" customHeight="1"/>
    <row r="76" s="23" customFormat="1" ht="12.75" customHeight="1"/>
    <row r="77" s="23" customFormat="1" ht="12.75" customHeight="1"/>
    <row r="78" s="23" customFormat="1" ht="12.75" customHeight="1"/>
    <row r="79" s="23" customFormat="1" ht="12.75" customHeight="1"/>
    <row r="80" s="23" customFormat="1" ht="12.75" customHeight="1"/>
    <row r="81" s="23" customFormat="1" ht="12.75" customHeight="1"/>
    <row r="82" s="23" customFormat="1" ht="12.75" customHeight="1"/>
    <row r="83" s="23" customFormat="1" ht="12.75" customHeight="1"/>
    <row r="84" s="23" customFormat="1" ht="12.75" customHeight="1"/>
    <row r="85" s="23" customFormat="1" ht="12.75" customHeight="1"/>
    <row r="86" s="23" customFormat="1" ht="12.75" customHeight="1"/>
  </sheetData>
  <sortState ref="A4:R35">
    <sortCondition ref="D4:D35"/>
  </sortState>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Your Program Info</vt:lpstr>
      <vt:lpstr>Single Kit Order List</vt:lpstr>
      <vt:lpstr>Bulk Order List</vt:lpstr>
      <vt:lpstr>Kit Inventory and Packing List</vt:lpstr>
      <vt:lpstr>Calculations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Wendy Candler</cp:lastModifiedBy>
  <dcterms:modified xsi:type="dcterms:W3CDTF">2014-07-22T23:50:45Z</dcterms:modified>
</cp:coreProperties>
</file>